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总费用表" sheetId="1" r:id="rId1"/>
    <sheet name="设备及安装工程" sheetId="3" r:id="rId2"/>
    <sheet name="建筑工程" sheetId="4" r:id="rId3"/>
    <sheet name="其它费用" sheetId="2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1" i="2"/>
  <c r="F15" i="1"/>
  <c r="F13" i="1"/>
  <c r="H13" i="1" s="1"/>
  <c r="F11" i="1"/>
  <c r="H11" i="1" s="1"/>
  <c r="C10" i="2"/>
  <c r="F7" i="1"/>
  <c r="F6" i="1"/>
  <c r="K39" i="3"/>
  <c r="K38" i="3" s="1"/>
  <c r="F9" i="1" s="1"/>
  <c r="K37" i="3"/>
  <c r="K36" i="3"/>
  <c r="K35" i="3"/>
  <c r="K34" i="3"/>
  <c r="K33" i="3"/>
  <c r="K32" i="3"/>
  <c r="K31" i="3"/>
  <c r="K30" i="3"/>
  <c r="K29" i="3"/>
  <c r="K27" i="3"/>
  <c r="K26" i="3"/>
  <c r="K25" i="3"/>
  <c r="K23" i="3"/>
  <c r="K22" i="3"/>
  <c r="K21" i="3"/>
  <c r="K20" i="3"/>
  <c r="K19" i="3"/>
  <c r="K18" i="3"/>
  <c r="K17" i="3"/>
  <c r="K16" i="3"/>
  <c r="K15" i="3"/>
  <c r="K13" i="3"/>
  <c r="K11" i="3"/>
  <c r="K10" i="3"/>
  <c r="K9" i="3"/>
  <c r="K8" i="3"/>
  <c r="K6" i="3" s="1"/>
  <c r="F5" i="1" s="1"/>
  <c r="D9" i="1"/>
  <c r="D7" i="1"/>
  <c r="D6" i="1"/>
  <c r="D5" i="1"/>
  <c r="C9" i="2"/>
  <c r="G25" i="4"/>
  <c r="C8" i="2"/>
  <c r="C12" i="2"/>
  <c r="C17" i="2"/>
  <c r="C16" i="2" s="1"/>
  <c r="G20" i="1" s="1"/>
  <c r="H20" i="1" s="1"/>
  <c r="C15" i="2"/>
  <c r="C14" i="2" s="1"/>
  <c r="G19" i="1" s="1"/>
  <c r="H19" i="1" s="1"/>
  <c r="G21" i="1"/>
  <c r="H21" i="1" s="1"/>
  <c r="G17" i="1"/>
  <c r="H17" i="1" s="1"/>
  <c r="H15" i="1"/>
  <c r="H14" i="1"/>
  <c r="H8" i="1"/>
  <c r="D4" i="1"/>
  <c r="D22" i="1" s="1"/>
  <c r="E3" i="1"/>
  <c r="I39" i="3"/>
  <c r="I38" i="3" s="1"/>
  <c r="J38" i="3"/>
  <c r="I37" i="3"/>
  <c r="I36" i="3" s="1"/>
  <c r="J36" i="3"/>
  <c r="I35" i="3"/>
  <c r="I34" i="3" s="1"/>
  <c r="J34" i="3"/>
  <c r="J33" i="3"/>
  <c r="I33" i="3"/>
  <c r="J32" i="3"/>
  <c r="I32" i="3"/>
  <c r="J31" i="3"/>
  <c r="I31" i="3"/>
  <c r="J30" i="3"/>
  <c r="I30" i="3"/>
  <c r="J29" i="3"/>
  <c r="I29" i="3"/>
  <c r="J27" i="3"/>
  <c r="I27" i="3"/>
  <c r="H27" i="3"/>
  <c r="J26" i="3"/>
  <c r="I26" i="3"/>
  <c r="H26" i="3"/>
  <c r="J25" i="3"/>
  <c r="I25" i="3"/>
  <c r="H25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3" i="3"/>
  <c r="I13" i="3"/>
  <c r="J11" i="3"/>
  <c r="I11" i="3"/>
  <c r="J10" i="3"/>
  <c r="I10" i="3"/>
  <c r="J9" i="3"/>
  <c r="F9" i="3"/>
  <c r="I9" i="3" s="1"/>
  <c r="J8" i="3"/>
  <c r="F8" i="3"/>
  <c r="I8" i="3" s="1"/>
  <c r="G29" i="4"/>
  <c r="G28" i="4"/>
  <c r="G27" i="4"/>
  <c r="G24" i="4"/>
  <c r="G22" i="4"/>
  <c r="G21" i="4"/>
  <c r="G20" i="4"/>
  <c r="G19" i="4"/>
  <c r="G18" i="4"/>
  <c r="G17" i="4"/>
  <c r="G15" i="4"/>
  <c r="G14" i="4"/>
  <c r="G13" i="4"/>
  <c r="G10" i="4" s="1"/>
  <c r="F12" i="1" s="1"/>
  <c r="H12" i="1" s="1"/>
  <c r="G12" i="4"/>
  <c r="G11" i="4"/>
  <c r="G9" i="4"/>
  <c r="G6" i="4" s="1"/>
  <c r="G8" i="4"/>
  <c r="C18" i="2"/>
  <c r="K5" i="3" l="1"/>
  <c r="F4" i="1" s="1"/>
  <c r="G16" i="4"/>
  <c r="G5" i="4" s="1"/>
  <c r="F10" i="1"/>
  <c r="J6" i="3"/>
  <c r="H7" i="1"/>
  <c r="H6" i="1"/>
  <c r="H9" i="1"/>
  <c r="I6" i="3"/>
  <c r="I5" i="3" s="1"/>
  <c r="C7" i="2"/>
  <c r="G18" i="1" s="1"/>
  <c r="G16" i="1" s="1"/>
  <c r="J5" i="3" l="1"/>
  <c r="E4" i="1" s="1"/>
  <c r="E5" i="1"/>
  <c r="H5" i="1" s="1"/>
  <c r="H10" i="1"/>
  <c r="F22" i="1"/>
  <c r="C5" i="2"/>
  <c r="E22" i="1" l="1"/>
  <c r="H4" i="1"/>
  <c r="H16" i="1"/>
  <c r="G22" i="1"/>
  <c r="H22" i="1" l="1"/>
  <c r="H18" i="1" l="1"/>
</calcChain>
</file>

<file path=xl/sharedStrings.xml><?xml version="1.0" encoding="utf-8"?>
<sst xmlns="http://schemas.openxmlformats.org/spreadsheetml/2006/main" count="219" uniqueCount="137">
  <si>
    <t>序号</t>
  </si>
  <si>
    <t>工程或费用名称</t>
  </si>
  <si>
    <t>合计（万元）</t>
  </si>
  <si>
    <t>　</t>
  </si>
  <si>
    <r>
      <rPr>
        <b/>
        <sz val="10"/>
        <rFont val="宋体"/>
        <family val="3"/>
        <charset val="134"/>
      </rPr>
      <t>第三部分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其他费用</t>
    </r>
  </si>
  <si>
    <t>一</t>
  </si>
  <si>
    <t>项目建设用地费</t>
  </si>
  <si>
    <t>二</t>
  </si>
  <si>
    <t>项目建设管理费</t>
  </si>
  <si>
    <t>工程前期费</t>
  </si>
  <si>
    <t>项</t>
  </si>
  <si>
    <t>工程建设管理费</t>
  </si>
  <si>
    <t>项目咨询服务费</t>
  </si>
  <si>
    <t>项目技术经济评审费</t>
  </si>
  <si>
    <t>项目验收费</t>
  </si>
  <si>
    <t>工程保险费</t>
  </si>
  <si>
    <t>三</t>
  </si>
  <si>
    <t>生产准备费</t>
  </si>
  <si>
    <t>四</t>
  </si>
  <si>
    <t>勘察设计费</t>
  </si>
  <si>
    <t>五</t>
  </si>
  <si>
    <t>其他</t>
  </si>
  <si>
    <r>
      <rPr>
        <sz val="10"/>
        <rFont val="宋体"/>
        <family val="3"/>
        <charset val="134"/>
      </rPr>
      <t>序号</t>
    </r>
  </si>
  <si>
    <r>
      <rPr>
        <sz val="10"/>
        <rFont val="宋体"/>
        <family val="3"/>
        <charset val="134"/>
      </rPr>
      <t>工程或费用名称</t>
    </r>
  </si>
  <si>
    <r>
      <rPr>
        <sz val="10"/>
        <rFont val="宋体"/>
        <family val="3"/>
        <charset val="134"/>
      </rPr>
      <t>单位</t>
    </r>
  </si>
  <si>
    <r>
      <rPr>
        <sz val="10"/>
        <rFont val="宋体"/>
        <family val="3"/>
        <charset val="134"/>
      </rPr>
      <t>数量</t>
    </r>
  </si>
  <si>
    <t>单价（元）</t>
  </si>
  <si>
    <r>
      <rPr>
        <b/>
        <sz val="10"/>
        <rFont val="宋体"/>
        <family val="3"/>
        <charset val="134"/>
      </rPr>
      <t>第二部分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建筑工程</t>
    </r>
  </si>
  <si>
    <r>
      <rPr>
        <b/>
        <sz val="10"/>
        <rFont val="宋体"/>
        <family val="3"/>
        <charset val="134"/>
      </rPr>
      <t>　</t>
    </r>
  </si>
  <si>
    <t>安装费</t>
  </si>
  <si>
    <r>
      <rPr>
        <b/>
        <sz val="10"/>
        <rFont val="宋体"/>
        <family val="3"/>
        <charset val="134"/>
      </rPr>
      <t>一</t>
    </r>
  </si>
  <si>
    <r>
      <rPr>
        <b/>
        <sz val="10"/>
        <rFont val="宋体"/>
        <family val="3"/>
        <charset val="134"/>
      </rPr>
      <t>发电设备基础工程</t>
    </r>
  </si>
  <si>
    <t>集电线路敷设</t>
  </si>
  <si>
    <t>土方开挖</t>
  </si>
  <si>
    <t>m3</t>
  </si>
  <si>
    <t>土方回填</t>
  </si>
  <si>
    <r>
      <rPr>
        <b/>
        <sz val="10"/>
        <rFont val="宋体"/>
        <family val="3"/>
        <charset val="134"/>
      </rPr>
      <t>二</t>
    </r>
  </si>
  <si>
    <t>配电工程</t>
  </si>
  <si>
    <t>钢筋</t>
  </si>
  <si>
    <t>t</t>
  </si>
  <si>
    <t>混凝土C30</t>
  </si>
  <si>
    <t>混凝土垫层C15</t>
  </si>
  <si>
    <r>
      <rPr>
        <b/>
        <sz val="10"/>
        <rFont val="宋体"/>
        <family val="3"/>
        <charset val="134"/>
      </rPr>
      <t>三</t>
    </r>
  </si>
  <si>
    <r>
      <rPr>
        <b/>
        <sz val="10"/>
        <rFont val="宋体"/>
        <family val="3"/>
        <charset val="134"/>
      </rPr>
      <t>房屋建筑工程</t>
    </r>
  </si>
  <si>
    <t>检修通道</t>
  </si>
  <si>
    <t>米</t>
  </si>
  <si>
    <t>主梁加固</t>
  </si>
  <si>
    <t>根</t>
  </si>
  <si>
    <t>立柱加固</t>
  </si>
  <si>
    <t>厂房钢结构保养</t>
  </si>
  <si>
    <t>㎡</t>
  </si>
  <si>
    <t>屋面除锈工程</t>
  </si>
  <si>
    <t>屋面刷漆工程</t>
  </si>
  <si>
    <r>
      <rPr>
        <b/>
        <sz val="10"/>
        <rFont val="宋体"/>
        <family val="3"/>
        <charset val="134"/>
      </rPr>
      <t>交通工程</t>
    </r>
  </si>
  <si>
    <r>
      <rPr>
        <b/>
        <sz val="10"/>
        <rFont val="宋体"/>
        <family val="3"/>
        <charset val="134"/>
      </rPr>
      <t>五</t>
    </r>
  </si>
  <si>
    <r>
      <rPr>
        <b/>
        <sz val="10"/>
        <rFont val="宋体"/>
        <family val="3"/>
        <charset val="134"/>
      </rPr>
      <t>其他建筑工程</t>
    </r>
  </si>
  <si>
    <r>
      <rPr>
        <sz val="10"/>
        <rFont val="宋体"/>
        <family val="3"/>
        <charset val="134"/>
      </rPr>
      <t>供水工程</t>
    </r>
  </si>
  <si>
    <r>
      <rPr>
        <sz val="10"/>
        <rFont val="宋体"/>
        <family val="3"/>
        <charset val="134"/>
      </rPr>
      <t>项</t>
    </r>
  </si>
  <si>
    <r>
      <rPr>
        <sz val="10"/>
        <rFont val="宋体"/>
        <family val="3"/>
        <charset val="134"/>
      </rPr>
      <t>供电工程</t>
    </r>
  </si>
  <si>
    <t>安全防护设施</t>
  </si>
  <si>
    <r>
      <rPr>
        <sz val="10"/>
        <rFont val="宋体"/>
        <family val="3"/>
        <charset val="134"/>
      </rPr>
      <t>环境保护工程</t>
    </r>
  </si>
  <si>
    <r>
      <rPr>
        <sz val="10"/>
        <rFont val="宋体"/>
        <family val="3"/>
        <charset val="134"/>
      </rPr>
      <t>劳动安全与工业卫生工程</t>
    </r>
  </si>
  <si>
    <r>
      <rPr>
        <sz val="10"/>
        <rFont val="宋体"/>
        <family val="3"/>
        <charset val="134"/>
      </rPr>
      <t>设备名称及规格</t>
    </r>
  </si>
  <si>
    <r>
      <rPr>
        <sz val="10"/>
        <rFont val="宋体"/>
        <family val="3"/>
        <charset val="134"/>
      </rPr>
      <t>单价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元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</si>
  <si>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合价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</si>
  <si>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第一部分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设备及安装工程</t>
    </r>
  </si>
  <si>
    <r>
      <rPr>
        <sz val="10"/>
        <rFont val="宋体"/>
        <family val="3"/>
        <charset val="134"/>
      </rPr>
      <t>设备费</t>
    </r>
  </si>
  <si>
    <r>
      <rPr>
        <sz val="10"/>
        <rFont val="宋体"/>
        <family val="3"/>
        <charset val="134"/>
      </rPr>
      <t>安装费</t>
    </r>
  </si>
  <si>
    <t>装置性材料</t>
  </si>
  <si>
    <t>施工费</t>
  </si>
  <si>
    <r>
      <rPr>
        <b/>
        <sz val="10"/>
        <rFont val="宋体"/>
        <family val="3"/>
        <charset val="134"/>
      </rPr>
      <t>发电设备及安装工程</t>
    </r>
  </si>
  <si>
    <t>光伏发电设备及安装</t>
  </si>
  <si>
    <r>
      <rPr>
        <sz val="10"/>
        <rFont val="宋体"/>
        <family val="3"/>
        <charset val="134"/>
      </rPr>
      <t>光伏电池本体（单晶电池组595W</t>
    </r>
    <r>
      <rPr>
        <vertAlign val="subscript"/>
        <sz val="10"/>
        <rFont val="宋体"/>
        <family val="3"/>
        <charset val="134"/>
      </rPr>
      <t>P</t>
    </r>
    <r>
      <rPr>
        <sz val="10"/>
        <rFont val="宋体"/>
        <family val="3"/>
        <charset val="134"/>
      </rPr>
      <t>/块）</t>
    </r>
  </si>
  <si>
    <t>块</t>
  </si>
  <si>
    <t>光伏电池本体（单晶电池组505WP/块）</t>
  </si>
  <si>
    <t>M12x240螺栓型锚栓</t>
  </si>
  <si>
    <t>个</t>
  </si>
  <si>
    <t>支架6063-T5铝材</t>
  </si>
  <si>
    <t>汇流及变配电设备及安装</t>
  </si>
  <si>
    <r>
      <rPr>
        <sz val="10"/>
        <rFont val="宋体"/>
        <family val="3"/>
        <charset val="134"/>
      </rPr>
      <t>组串式逆变器1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0kw</t>
    </r>
  </si>
  <si>
    <t>台</t>
  </si>
  <si>
    <r>
      <rPr>
        <sz val="10"/>
        <rFont val="宋体"/>
        <family val="3"/>
        <charset val="134"/>
      </rPr>
      <t>集线电缆线路</t>
    </r>
  </si>
  <si>
    <t>PV1-F-1*4mm2</t>
  </si>
  <si>
    <t>km</t>
  </si>
  <si>
    <t>ZR-YJV-0.6/1kV-3*95+1*50mm2</t>
  </si>
  <si>
    <t xml:space="preserve">km </t>
  </si>
  <si>
    <t>ZR-YJV-0.6/1kV-3*120+1*70mm2</t>
  </si>
  <si>
    <t>ZR-YJV-0.6/1kV-3*150+1*70mm3</t>
  </si>
  <si>
    <t>ZR-YJV-0.6/1kV-3*185+1*95mm4</t>
  </si>
  <si>
    <t>电缆桥架 100×100×1.5×1.2mm×4000mm</t>
  </si>
  <si>
    <t>电缆桥架 200*100×1.5×1.2mm×4000mm</t>
  </si>
  <si>
    <t xml:space="preserve">电缆桥架 400*100×1.5×1.2mm×4000mm </t>
  </si>
  <si>
    <t xml:space="preserve">电缆桥架 600*100×2.0×1.5mm×4000mm </t>
  </si>
  <si>
    <t>接地</t>
  </si>
  <si>
    <t>BVR-1*16mm2</t>
  </si>
  <si>
    <t>BVR-1*6mm2</t>
  </si>
  <si>
    <r>
      <rPr>
        <sz val="10"/>
        <rFont val="宋体"/>
        <family val="3"/>
        <charset val="134"/>
      </rPr>
      <t>接地扁钢</t>
    </r>
    <r>
      <rPr>
        <sz val="10"/>
        <rFont val="Times New Roman"/>
        <family val="1"/>
      </rPr>
      <t xml:space="preserve">  40*4</t>
    </r>
  </si>
  <si>
    <t>镀锌钢管</t>
  </si>
  <si>
    <r>
      <rPr>
        <sz val="10"/>
        <rFont val="Times New Roman"/>
        <family val="1"/>
      </rPr>
      <t>DN25</t>
    </r>
  </si>
  <si>
    <t>DN32</t>
  </si>
  <si>
    <t>DN100</t>
  </si>
  <si>
    <r>
      <rPr>
        <sz val="10"/>
        <rFont val="宋体"/>
        <family val="3"/>
        <charset val="134"/>
      </rPr>
      <t>防火材料</t>
    </r>
  </si>
  <si>
    <t>电缆保护软管</t>
  </si>
  <si>
    <t>升压变电设备及安装工程</t>
  </si>
  <si>
    <r>
      <rPr>
        <sz val="10"/>
        <rFont val="宋体"/>
        <family val="3"/>
        <charset val="134"/>
      </rPr>
      <t>　</t>
    </r>
  </si>
  <si>
    <t>并网柜（户外并网柜含预制舱外壳）</t>
  </si>
  <si>
    <r>
      <rPr>
        <b/>
        <sz val="10"/>
        <rFont val="宋体"/>
        <family val="3"/>
        <charset val="134"/>
      </rPr>
      <t>通信和监控系统设备及安装工程</t>
    </r>
  </si>
  <si>
    <t>监控系统</t>
  </si>
  <si>
    <t>套</t>
  </si>
  <si>
    <r>
      <rPr>
        <b/>
        <sz val="10"/>
        <rFont val="宋体"/>
        <family val="3"/>
        <charset val="134"/>
      </rPr>
      <t>其他设备及安装工程</t>
    </r>
  </si>
  <si>
    <t>消防系统</t>
  </si>
  <si>
    <r>
      <rPr>
        <sz val="10"/>
        <rFont val="宋体"/>
        <family val="3"/>
        <charset val="134"/>
      </rPr>
      <t>序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号</t>
    </r>
  </si>
  <si>
    <r>
      <rPr>
        <sz val="10"/>
        <rFont val="宋体"/>
        <family val="3"/>
        <charset val="134"/>
      </rPr>
      <t>设备购置费
（万元）</t>
    </r>
  </si>
  <si>
    <r>
      <rPr>
        <sz val="10"/>
        <rFont val="宋体"/>
        <family val="3"/>
        <charset val="134"/>
      </rPr>
      <t>建安工程费（万元）</t>
    </r>
  </si>
  <si>
    <r>
      <rPr>
        <sz val="10"/>
        <rFont val="宋体"/>
        <family val="3"/>
        <charset val="134"/>
      </rPr>
      <t>其他费用（万元）</t>
    </r>
  </si>
  <si>
    <r>
      <rPr>
        <sz val="10"/>
        <rFont val="宋体"/>
        <family val="3"/>
        <charset val="134"/>
      </rPr>
      <t>合计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（万元）</t>
    </r>
  </si>
  <si>
    <r>
      <rPr>
        <b/>
        <sz val="10"/>
        <rFont val="宋体"/>
        <family val="3"/>
        <charset val="134"/>
      </rPr>
      <t>设备及安装工程</t>
    </r>
  </si>
  <si>
    <r>
      <rPr>
        <sz val="10"/>
        <rFont val="宋体"/>
        <family val="3"/>
        <charset val="134"/>
      </rPr>
      <t>发电设备及安装工程</t>
    </r>
  </si>
  <si>
    <r>
      <rPr>
        <sz val="10"/>
        <rFont val="宋体"/>
        <family val="3"/>
        <charset val="134"/>
      </rPr>
      <t>升压设备及安装工程</t>
    </r>
  </si>
  <si>
    <r>
      <rPr>
        <sz val="10"/>
        <rFont val="宋体"/>
        <family val="3"/>
        <charset val="134"/>
      </rPr>
      <t>二次控制设备及安装工程</t>
    </r>
  </si>
  <si>
    <r>
      <rPr>
        <sz val="10"/>
        <rFont val="宋体"/>
        <family val="3"/>
        <charset val="134"/>
      </rPr>
      <t>调度通信系统设备及安装工程</t>
    </r>
  </si>
  <si>
    <r>
      <rPr>
        <sz val="10"/>
        <rFont val="宋体"/>
        <family val="3"/>
        <charset val="134"/>
      </rPr>
      <t>其他设备及安装工程</t>
    </r>
  </si>
  <si>
    <r>
      <rPr>
        <b/>
        <sz val="10"/>
        <rFont val="宋体"/>
        <family val="3"/>
        <charset val="134"/>
      </rPr>
      <t>建筑工程</t>
    </r>
  </si>
  <si>
    <r>
      <rPr>
        <sz val="10"/>
        <rFont val="宋体"/>
        <family val="3"/>
        <charset val="134"/>
      </rPr>
      <t>发电设备基础工程</t>
    </r>
  </si>
  <si>
    <t>开关站变配电工程</t>
  </si>
  <si>
    <t>房屋建筑工程</t>
  </si>
  <si>
    <r>
      <rPr>
        <sz val="10"/>
        <rFont val="宋体"/>
        <family val="3"/>
        <charset val="134"/>
      </rPr>
      <t>交通工程</t>
    </r>
  </si>
  <si>
    <t>其他建筑工程</t>
  </si>
  <si>
    <r>
      <rPr>
        <b/>
        <sz val="10"/>
        <rFont val="宋体"/>
        <family val="3"/>
        <charset val="134"/>
      </rPr>
      <t>其他费用</t>
    </r>
  </si>
  <si>
    <t>项目建设用地费用</t>
  </si>
  <si>
    <r>
      <rPr>
        <sz val="10"/>
        <rFont val="宋体"/>
        <family val="3"/>
        <charset val="134"/>
      </rPr>
      <t>生产准备费</t>
    </r>
  </si>
  <si>
    <r>
      <rPr>
        <sz val="10"/>
        <rFont val="宋体"/>
        <family val="3"/>
        <charset val="134"/>
      </rPr>
      <t>勘察设计费</t>
    </r>
  </si>
  <si>
    <r>
      <rPr>
        <b/>
        <sz val="10"/>
        <rFont val="宋体"/>
        <family val="3"/>
        <charset val="134"/>
      </rPr>
      <t>（一～三）部分合计</t>
    </r>
  </si>
  <si>
    <t>总费用表</t>
    <phoneticPr fontId="4" type="noConversion"/>
  </si>
  <si>
    <t>其他费用</t>
    <phoneticPr fontId="4" type="noConversion"/>
  </si>
  <si>
    <t>建筑工程</t>
    <phoneticPr fontId="4" type="noConversion"/>
  </si>
  <si>
    <t>设备及安装工程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</si>
</sst>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9" formatCode="0.00_);[Red]\(0.00\)"/>
    <numFmt numFmtId="180" formatCode="0.000_);[Red]\(0.000\)"/>
    <numFmt numFmtId="181" formatCode="0.0_ "/>
    <numFmt numFmtId="182" formatCode="0.000_ "/>
    <numFmt numFmtId="183" formatCode="0.000"/>
  </numFmts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2"/>
      <name val="Times New Roman"/>
      <family val="1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1"/>
      <name val="宋体"/>
      <family val="3"/>
      <charset val="134"/>
    </font>
    <font>
      <vertAlign val="subscript"/>
      <sz val="10"/>
      <name val="宋体"/>
      <family val="3"/>
      <charset val="134"/>
    </font>
    <font>
      <sz val="12"/>
      <color rgb="FFFF0000"/>
      <name val="Times New Roman"/>
      <family val="1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 applyProtection="0"/>
    <xf numFmtId="0" fontId="5" fillId="0" borderId="0">
      <alignment vertical="center"/>
    </xf>
    <xf numFmtId="0" fontId="11" fillId="0" borderId="0" applyProtection="0"/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48">
    <xf numFmtId="0" fontId="0" fillId="0" borderId="0" xfId="0"/>
    <xf numFmtId="0" fontId="3" fillId="0" borderId="0" xfId="2" applyFont="1">
      <alignment vertical="center"/>
    </xf>
    <xf numFmtId="0" fontId="3" fillId="0" borderId="0" xfId="2" applyFont="1" applyAlignment="1">
      <alignment horizontal="left"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>
      <alignment vertical="center"/>
    </xf>
    <xf numFmtId="0" fontId="3" fillId="0" borderId="0" xfId="2" applyFont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176" fontId="6" fillId="2" borderId="3" xfId="2" applyNumberFormat="1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176" fontId="8" fillId="2" borderId="6" xfId="3" applyNumberFormat="1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176" fontId="10" fillId="2" borderId="6" xfId="3" applyNumberFormat="1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12" fillId="2" borderId="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horizontal="center" vertical="center" wrapText="1"/>
    </xf>
    <xf numFmtId="176" fontId="12" fillId="0" borderId="6" xfId="3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 wrapText="1"/>
    </xf>
    <xf numFmtId="176" fontId="12" fillId="0" borderId="11" xfId="3" applyNumberFormat="1" applyFont="1" applyFill="1" applyBorder="1" applyAlignment="1">
      <alignment horizontal="center" vertical="center" wrapText="1"/>
    </xf>
    <xf numFmtId="0" fontId="12" fillId="2" borderId="12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176" fontId="12" fillId="2" borderId="11" xfId="3" applyNumberFormat="1" applyFont="1" applyFill="1" applyBorder="1" applyAlignment="1">
      <alignment horizontal="center" vertical="center" wrapText="1"/>
    </xf>
    <xf numFmtId="0" fontId="12" fillId="2" borderId="13" xfId="3" applyFont="1" applyFill="1" applyBorder="1" applyAlignment="1">
      <alignment horizontal="center" vertical="center" wrapText="1"/>
    </xf>
    <xf numFmtId="0" fontId="9" fillId="2" borderId="14" xfId="3" applyFont="1" applyFill="1" applyBorder="1" applyAlignment="1">
      <alignment horizontal="left" vertical="center" wrapText="1"/>
    </xf>
    <xf numFmtId="176" fontId="12" fillId="2" borderId="15" xfId="3" applyNumberFormat="1" applyFont="1" applyFill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left" vertical="center" wrapText="1"/>
    </xf>
    <xf numFmtId="176" fontId="12" fillId="0" borderId="18" xfId="3" applyNumberFormat="1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left" vertical="center" wrapText="1"/>
    </xf>
    <xf numFmtId="176" fontId="10" fillId="0" borderId="0" xfId="3" applyNumberFormat="1" applyFont="1" applyBorder="1" applyAlignment="1">
      <alignment horizontal="center" vertical="center" wrapText="1"/>
    </xf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center" vertical="center"/>
    </xf>
    <xf numFmtId="176" fontId="3" fillId="2" borderId="0" xfId="2" applyNumberFormat="1" applyFont="1" applyFill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176" fontId="6" fillId="0" borderId="21" xfId="2" applyNumberFormat="1" applyFont="1" applyFill="1" applyBorder="1" applyAlignment="1">
      <alignment horizontal="right" vertic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5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176" fontId="8" fillId="0" borderId="6" xfId="4" applyNumberFormat="1" applyFont="1" applyFill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center" vertical="center" wrapText="1"/>
    </xf>
    <xf numFmtId="179" fontId="10" fillId="0" borderId="6" xfId="0" applyNumberFormat="1" applyFont="1" applyFill="1" applyBorder="1" applyAlignment="1">
      <alignment horizontal="center" vertical="center"/>
    </xf>
    <xf numFmtId="180" fontId="3" fillId="2" borderId="0" xfId="2" applyNumberFormat="1" applyFont="1" applyFill="1">
      <alignment vertical="center"/>
    </xf>
    <xf numFmtId="0" fontId="10" fillId="0" borderId="5" xfId="4" applyFont="1" applyFill="1" applyBorder="1" applyAlignment="1">
      <alignment horizontal="left" vertical="center" wrapText="1"/>
    </xf>
    <xf numFmtId="176" fontId="10" fillId="0" borderId="5" xfId="4" applyNumberFormat="1" applyFont="1" applyFill="1" applyBorder="1" applyAlignment="1">
      <alignment horizontal="center" vertical="center" wrapText="1"/>
    </xf>
    <xf numFmtId="0" fontId="14" fillId="0" borderId="5" xfId="4" applyFont="1" applyFill="1" applyBorder="1" applyAlignment="1">
      <alignment horizontal="left" vertical="center" wrapText="1"/>
    </xf>
    <xf numFmtId="0" fontId="14" fillId="0" borderId="5" xfId="4" applyFont="1" applyFill="1" applyBorder="1" applyAlignment="1">
      <alignment horizontal="center" vertical="center" wrapText="1"/>
    </xf>
    <xf numFmtId="2" fontId="12" fillId="0" borderId="5" xfId="4" applyNumberFormat="1" applyFont="1" applyFill="1" applyBorder="1" applyAlignment="1">
      <alignment horizontal="center" vertical="center" wrapText="1"/>
    </xf>
    <xf numFmtId="179" fontId="12" fillId="0" borderId="5" xfId="2" applyNumberFormat="1" applyFont="1" applyFill="1" applyBorder="1" applyAlignment="1">
      <alignment horizontal="center" vertical="center"/>
    </xf>
    <xf numFmtId="176" fontId="12" fillId="0" borderId="5" xfId="4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left" vertical="center" wrapText="1"/>
    </xf>
    <xf numFmtId="2" fontId="10" fillId="0" borderId="5" xfId="4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2" fillId="0" borderId="5" xfId="4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left" vertical="center" wrapText="1"/>
    </xf>
    <xf numFmtId="181" fontId="12" fillId="0" borderId="9" xfId="5" applyNumberFormat="1" applyFont="1" applyFill="1" applyBorder="1" applyAlignment="1">
      <alignment horizontal="center" vertical="center"/>
    </xf>
    <xf numFmtId="0" fontId="12" fillId="0" borderId="5" xfId="3" applyFont="1" applyFill="1" applyBorder="1" applyAlignment="1">
      <alignment horizontal="left" vertical="center" wrapText="1"/>
    </xf>
    <xf numFmtId="181" fontId="12" fillId="0" borderId="5" xfId="4" applyNumberFormat="1" applyFont="1" applyFill="1" applyBorder="1" applyAlignment="1">
      <alignment horizontal="center" vertical="center" wrapText="1"/>
    </xf>
    <xf numFmtId="0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 wrapText="1"/>
    </xf>
    <xf numFmtId="0" fontId="6" fillId="0" borderId="22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center" vertical="center"/>
    </xf>
    <xf numFmtId="0" fontId="12" fillId="0" borderId="7" xfId="6" applyNumberFormat="1" applyFont="1" applyFill="1" applyBorder="1" applyAlignment="1">
      <alignment horizontal="center" vertical="center" wrapText="1"/>
    </xf>
    <xf numFmtId="0" fontId="12" fillId="0" borderId="5" xfId="6" applyFont="1" applyFill="1" applyBorder="1" applyAlignment="1">
      <alignment horizontal="left" vertical="center" wrapText="1"/>
    </xf>
    <xf numFmtId="0" fontId="12" fillId="0" borderId="10" xfId="6" applyFont="1" applyFill="1" applyBorder="1" applyAlignment="1">
      <alignment horizontal="center" vertical="center" wrapText="1"/>
    </xf>
    <xf numFmtId="0" fontId="12" fillId="0" borderId="8" xfId="6" applyFont="1" applyFill="1" applyBorder="1" applyAlignment="1">
      <alignment horizontal="center" vertical="center" wrapText="1"/>
    </xf>
    <xf numFmtId="0" fontId="12" fillId="0" borderId="9" xfId="6" applyFont="1" applyFill="1" applyBorder="1" applyAlignment="1">
      <alignment horizontal="center" vertical="center" wrapText="1"/>
    </xf>
    <xf numFmtId="0" fontId="10" fillId="0" borderId="10" xfId="6" applyFont="1" applyFill="1" applyBorder="1" applyAlignment="1">
      <alignment horizontal="center" vertical="center" wrapText="1"/>
    </xf>
    <xf numFmtId="0" fontId="12" fillId="0" borderId="23" xfId="6" applyFont="1" applyFill="1" applyBorder="1" applyAlignment="1">
      <alignment horizontal="center" vertical="center" wrapText="1"/>
    </xf>
    <xf numFmtId="0" fontId="12" fillId="0" borderId="24" xfId="6" applyFont="1" applyFill="1" applyBorder="1" applyAlignment="1">
      <alignment horizontal="center" vertical="center" wrapText="1"/>
    </xf>
    <xf numFmtId="0" fontId="12" fillId="0" borderId="7" xfId="6" applyFont="1" applyFill="1" applyBorder="1" applyAlignment="1">
      <alignment horizontal="center" vertical="center" wrapText="1"/>
    </xf>
    <xf numFmtId="0" fontId="10" fillId="0" borderId="23" xfId="6" applyFont="1" applyFill="1" applyBorder="1" applyAlignment="1">
      <alignment horizontal="center" vertical="center" wrapText="1"/>
    </xf>
    <xf numFmtId="0" fontId="12" fillId="0" borderId="25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10" fillId="0" borderId="7" xfId="6" applyNumberFormat="1" applyFont="1" applyFill="1" applyBorder="1" applyAlignment="1">
      <alignment horizontal="center" vertical="center" wrapText="1"/>
    </xf>
    <xf numFmtId="0" fontId="10" fillId="0" borderId="26" xfId="6" applyFont="1" applyFill="1" applyBorder="1" applyAlignment="1">
      <alignment horizontal="center" vertical="center" wrapText="1"/>
    </xf>
    <xf numFmtId="0" fontId="12" fillId="0" borderId="26" xfId="6" applyFont="1" applyFill="1" applyBorder="1" applyAlignment="1">
      <alignment horizontal="center" vertical="center" wrapText="1"/>
    </xf>
    <xf numFmtId="0" fontId="10" fillId="0" borderId="9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176" fontId="10" fillId="0" borderId="5" xfId="6" applyNumberFormat="1" applyFont="1" applyFill="1" applyBorder="1" applyAlignment="1">
      <alignment horizontal="center" vertical="center" wrapText="1"/>
    </xf>
    <xf numFmtId="0" fontId="13" fillId="0" borderId="0" xfId="2" applyFont="1">
      <alignment vertical="center"/>
    </xf>
    <xf numFmtId="0" fontId="10" fillId="0" borderId="5" xfId="6" applyFont="1" applyFill="1" applyBorder="1" applyAlignment="1">
      <alignment horizontal="center" vertical="center" wrapText="1"/>
    </xf>
    <xf numFmtId="0" fontId="10" fillId="0" borderId="26" xfId="6" applyFont="1" applyFill="1" applyBorder="1" applyAlignment="1">
      <alignment horizontal="left" vertical="center" wrapText="1"/>
    </xf>
    <xf numFmtId="0" fontId="10" fillId="0" borderId="26" xfId="6" applyFont="1" applyFill="1" applyBorder="1" applyAlignment="1">
      <alignment horizontal="center" vertical="center" wrapText="1"/>
    </xf>
    <xf numFmtId="0" fontId="12" fillId="0" borderId="5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left" vertical="center" wrapText="1"/>
    </xf>
    <xf numFmtId="176" fontId="12" fillId="0" borderId="5" xfId="6" applyNumberFormat="1" applyFont="1" applyFill="1" applyBorder="1" applyAlignment="1">
      <alignment horizontal="center" vertical="center" wrapText="1"/>
    </xf>
    <xf numFmtId="0" fontId="12" fillId="0" borderId="5" xfId="7" applyFont="1" applyFill="1" applyBorder="1" applyAlignment="1">
      <alignment horizontal="center" vertical="center" wrapText="1"/>
    </xf>
    <xf numFmtId="0" fontId="8" fillId="0" borderId="5" xfId="7" applyFont="1" applyFill="1" applyBorder="1" applyAlignment="1">
      <alignment horizontal="center" vertical="center" wrapText="1"/>
    </xf>
    <xf numFmtId="0" fontId="12" fillId="0" borderId="5" xfId="8" applyFont="1" applyFill="1" applyBorder="1" applyAlignment="1">
      <alignment horizontal="center" vertical="center" wrapText="1"/>
    </xf>
    <xf numFmtId="2" fontId="12" fillId="0" borderId="5" xfId="7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176" fontId="12" fillId="0" borderId="5" xfId="7" applyNumberFormat="1" applyFont="1" applyFill="1" applyBorder="1" applyAlignment="1">
      <alignment horizontal="center" vertical="center" wrapText="1"/>
    </xf>
    <xf numFmtId="1" fontId="12" fillId="0" borderId="5" xfId="7" applyNumberFormat="1" applyFont="1" applyFill="1" applyBorder="1" applyAlignment="1">
      <alignment horizontal="center" vertical="center" wrapText="1"/>
    </xf>
    <xf numFmtId="2" fontId="12" fillId="0" borderId="5" xfId="6" applyNumberFormat="1" applyFont="1" applyFill="1" applyBorder="1" applyAlignment="1">
      <alignment horizontal="center" vertical="center" wrapText="1"/>
    </xf>
    <xf numFmtId="0" fontId="12" fillId="0" borderId="5" xfId="9" applyFont="1" applyFill="1" applyBorder="1" applyAlignment="1">
      <alignment horizontal="center" vertical="center" wrapText="1"/>
    </xf>
    <xf numFmtId="2" fontId="12" fillId="0" borderId="5" xfId="9" applyNumberFormat="1" applyFont="1" applyFill="1" applyBorder="1" applyAlignment="1">
      <alignment horizontal="center" vertical="center" wrapText="1"/>
    </xf>
    <xf numFmtId="179" fontId="12" fillId="0" borderId="5" xfId="0" applyNumberFormat="1" applyFont="1" applyFill="1" applyBorder="1" applyAlignment="1">
      <alignment horizontal="center" vertical="center" wrapText="1"/>
    </xf>
    <xf numFmtId="176" fontId="12" fillId="0" borderId="5" xfId="9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181" fontId="12" fillId="0" borderId="5" xfId="8" applyNumberFormat="1" applyFont="1" applyFill="1" applyBorder="1" applyAlignment="1">
      <alignment horizontal="center" vertical="center" wrapText="1"/>
    </xf>
    <xf numFmtId="176" fontId="12" fillId="0" borderId="5" xfId="10" applyNumberFormat="1" applyFont="1" applyFill="1" applyBorder="1" applyAlignment="1" applyProtection="1">
      <alignment horizontal="center" vertical="center" wrapText="1"/>
    </xf>
    <xf numFmtId="0" fontId="12" fillId="0" borderId="5" xfId="9" applyFont="1" applyFill="1" applyBorder="1" applyAlignment="1">
      <alignment horizontal="left" vertical="center" wrapText="1"/>
    </xf>
    <xf numFmtId="0" fontId="8" fillId="0" borderId="5" xfId="9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left" vertical="center" wrapText="1"/>
    </xf>
    <xf numFmtId="0" fontId="10" fillId="0" borderId="5" xfId="6" applyFont="1" applyFill="1" applyBorder="1" applyAlignment="1">
      <alignment horizontal="left" vertical="center" wrapText="1"/>
    </xf>
    <xf numFmtId="181" fontId="10" fillId="0" borderId="5" xfId="6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79" fontId="12" fillId="0" borderId="0" xfId="0" applyNumberFormat="1" applyFont="1" applyBorder="1" applyAlignment="1">
      <alignment horizontal="center" vertical="center" wrapText="1"/>
    </xf>
    <xf numFmtId="0" fontId="6" fillId="2" borderId="8" xfId="11" applyFont="1" applyFill="1" applyBorder="1" applyAlignment="1">
      <alignment horizontal="center" vertical="center"/>
    </xf>
    <xf numFmtId="0" fontId="12" fillId="2" borderId="10" xfId="11" applyFont="1" applyFill="1" applyBorder="1" applyAlignment="1">
      <alignment horizontal="center" vertical="center" wrapText="1"/>
    </xf>
    <xf numFmtId="176" fontId="12" fillId="2" borderId="10" xfId="11" applyNumberFormat="1" applyFont="1" applyFill="1" applyBorder="1" applyAlignment="1">
      <alignment horizontal="center" vertical="center" wrapText="1"/>
    </xf>
    <xf numFmtId="176" fontId="12" fillId="2" borderId="7" xfId="11" applyNumberFormat="1" applyFont="1" applyFill="1" applyBorder="1" applyAlignment="1">
      <alignment horizontal="center" vertical="center" wrapText="1"/>
    </xf>
    <xf numFmtId="176" fontId="12" fillId="2" borderId="9" xfId="11" applyNumberFormat="1" applyFont="1" applyFill="1" applyBorder="1" applyAlignment="1">
      <alignment horizontal="center" vertical="center" wrapText="1"/>
    </xf>
    <xf numFmtId="176" fontId="12" fillId="2" borderId="5" xfId="11" applyNumberFormat="1" applyFont="1" applyFill="1" applyBorder="1" applyAlignment="1">
      <alignment horizontal="center" vertical="center" wrapText="1"/>
    </xf>
    <xf numFmtId="0" fontId="12" fillId="2" borderId="26" xfId="11" applyFont="1" applyFill="1" applyBorder="1" applyAlignment="1">
      <alignment horizontal="center" vertical="center" wrapText="1"/>
    </xf>
    <xf numFmtId="176" fontId="12" fillId="2" borderId="26" xfId="11" applyNumberFormat="1" applyFont="1" applyFill="1" applyBorder="1" applyAlignment="1">
      <alignment horizontal="center" vertical="center" wrapText="1"/>
    </xf>
    <xf numFmtId="176" fontId="8" fillId="2" borderId="5" xfId="11" applyNumberFormat="1" applyFont="1" applyFill="1" applyBorder="1" applyAlignment="1">
      <alignment horizontal="center" vertical="center" wrapText="1"/>
    </xf>
    <xf numFmtId="0" fontId="10" fillId="2" borderId="5" xfId="11" applyFont="1" applyFill="1" applyBorder="1" applyAlignment="1">
      <alignment horizontal="center" vertical="center" wrapText="1"/>
    </xf>
    <xf numFmtId="0" fontId="10" fillId="2" borderId="5" xfId="11" applyFont="1" applyFill="1" applyBorder="1" applyAlignment="1">
      <alignment horizontal="left" vertical="center" wrapText="1"/>
    </xf>
    <xf numFmtId="176" fontId="10" fillId="2" borderId="5" xfId="11" applyNumberFormat="1" applyFont="1" applyFill="1" applyBorder="1" applyAlignment="1">
      <alignment horizontal="center" vertical="center" wrapText="1"/>
    </xf>
    <xf numFmtId="0" fontId="12" fillId="2" borderId="5" xfId="11" applyFont="1" applyFill="1" applyBorder="1" applyAlignment="1">
      <alignment horizontal="center" vertical="center" wrapText="1"/>
    </xf>
    <xf numFmtId="182" fontId="12" fillId="2" borderId="5" xfId="0" applyNumberFormat="1" applyFont="1" applyFill="1" applyBorder="1" applyAlignment="1">
      <alignment horizontal="left" vertical="center" wrapText="1"/>
    </xf>
    <xf numFmtId="183" fontId="3" fillId="0" borderId="0" xfId="2" applyNumberFormat="1" applyFont="1" applyAlignment="1">
      <alignment horizontal="center" vertical="center"/>
    </xf>
    <xf numFmtId="0" fontId="12" fillId="2" borderId="5" xfId="11" applyFont="1" applyFill="1" applyBorder="1" applyAlignment="1">
      <alignment horizontal="left" vertical="center" wrapText="1"/>
    </xf>
    <xf numFmtId="0" fontId="8" fillId="2" borderId="5" xfId="11" applyFont="1" applyFill="1" applyBorder="1" applyAlignment="1">
      <alignment horizontal="left" vertical="center" wrapText="1"/>
    </xf>
    <xf numFmtId="0" fontId="3" fillId="0" borderId="0" xfId="2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0" fontId="3" fillId="0" borderId="0" xfId="2" applyFont="1" applyFill="1">
      <alignment vertical="center"/>
    </xf>
    <xf numFmtId="176" fontId="12" fillId="0" borderId="5" xfId="6" applyNumberFormat="1" applyFont="1" applyFill="1" applyBorder="1" applyAlignment="1">
      <alignment horizontal="center" vertical="center" wrapText="1"/>
    </xf>
    <xf numFmtId="0" fontId="12" fillId="0" borderId="5" xfId="6" applyFont="1" applyFill="1" applyBorder="1" applyAlignment="1">
      <alignment horizontal="center" vertical="center" wrapText="1"/>
    </xf>
    <xf numFmtId="0" fontId="7" fillId="2" borderId="7" xfId="1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2" fontId="3" fillId="0" borderId="0" xfId="2" applyNumberFormat="1" applyFont="1" applyFill="1" applyAlignment="1">
      <alignment horizontal="center" vertical="center"/>
    </xf>
    <xf numFmtId="2" fontId="16" fillId="0" borderId="0" xfId="2" applyNumberFormat="1" applyFont="1" applyFill="1" applyAlignment="1">
      <alignment horizontal="center" vertical="center"/>
    </xf>
    <xf numFmtId="176" fontId="12" fillId="0" borderId="0" xfId="11" applyNumberFormat="1" applyFont="1" applyFill="1" applyBorder="1" applyAlignment="1">
      <alignment horizontal="center" vertical="center" wrapText="1"/>
    </xf>
  </cellXfs>
  <cellStyles count="13">
    <cellStyle name="百分比" xfId="1" builtinId="5"/>
    <cellStyle name="百分比 2 14" xfId="12"/>
    <cellStyle name="常规" xfId="0" builtinId="0"/>
    <cellStyle name="常规 18" xfId="2"/>
    <cellStyle name="常规 2" xfId="10"/>
    <cellStyle name="常规 4 10" xfId="5"/>
    <cellStyle name="常规 6 14 2" xfId="8"/>
    <cellStyle name="常规_Sheet1" xfId="11"/>
    <cellStyle name="常规_Sheet2" xfId="6"/>
    <cellStyle name="常规_Sheet2 2 2" xfId="7"/>
    <cellStyle name="常规_Sheet2 2 2 2" xfId="9"/>
    <cellStyle name="常规_建筑工程" xfId="4"/>
    <cellStyle name="常规_其他费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21496;&#39033;&#30446;\&#19978;&#20250;&#26448;&#26009;2\EPC&#21512;&#21516;\&#27993;&#27743;&#22825;&#33021;&#21160;&#21147;&#33021;&#28304;&#26377;&#38480;&#20844;&#21496;21MWp&#20998;&#24067;&#24335;&#20809;&#20239;&#21457;&#30005;&#39033;&#30446;&#24635;&#21253;&#36153;&#29992;&#28165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电价分析"/>
      <sheetName val="总概算表"/>
      <sheetName val="设备及安装工程 "/>
      <sheetName val="建筑工程"/>
      <sheetName val="其他费用"/>
      <sheetName val="概算指标 "/>
      <sheetName val="参数"/>
      <sheetName val="筹措"/>
      <sheetName val="成本"/>
      <sheetName val="利润"/>
      <sheetName val="还款"/>
      <sheetName val="财务计划"/>
      <sheetName val="资产负债"/>
      <sheetName val="项目现金"/>
      <sheetName val="资本金现金"/>
      <sheetName val="财务指标"/>
      <sheetName val="EVA"/>
      <sheetName val="销售"/>
      <sheetName val="折旧"/>
    </sheetNames>
    <sheetDataSet>
      <sheetData sheetId="0"/>
      <sheetData sheetId="1"/>
      <sheetData sheetId="2">
        <row r="6">
          <cell r="J6" t="str">
            <v>装置性材料</v>
          </cell>
        </row>
        <row r="7">
          <cell r="I7">
            <v>5844.8697000000002</v>
          </cell>
        </row>
      </sheetData>
      <sheetData sheetId="3"/>
      <sheetData sheetId="4">
        <row r="21">
          <cell r="H2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abSelected="1" workbookViewId="0">
      <selection activeCell="H22" sqref="H22"/>
    </sheetView>
  </sheetViews>
  <sheetFormatPr defaultColWidth="8.25" defaultRowHeight="15.75" x14ac:dyDescent="0.2"/>
  <cols>
    <col min="1" max="1" width="8.25" style="1"/>
    <col min="2" max="2" width="3" style="1" customWidth="1"/>
    <col min="3" max="3" width="24.375" style="1" customWidth="1"/>
    <col min="4" max="6" width="9.625" style="3" customWidth="1"/>
    <col min="7" max="7" width="8.625" style="3" customWidth="1"/>
    <col min="8" max="8" width="17.125" style="3" customWidth="1"/>
    <col min="9" max="9" width="8.25" style="1" hidden="1" customWidth="1"/>
    <col min="10" max="10" width="12.125" style="1" hidden="1" customWidth="1"/>
    <col min="11" max="12" width="10.625" style="1" customWidth="1"/>
    <col min="13" max="13" width="8.625" style="1" customWidth="1"/>
    <col min="14" max="14" width="13.375" style="1" customWidth="1"/>
    <col min="15" max="16384" width="8.25" style="1"/>
  </cols>
  <sheetData>
    <row r="1" spans="2:12" ht="20.25" x14ac:dyDescent="0.2">
      <c r="B1" s="141" t="s">
        <v>133</v>
      </c>
      <c r="C1" s="118"/>
      <c r="D1" s="118"/>
      <c r="E1" s="118"/>
      <c r="F1" s="118"/>
      <c r="G1" s="118"/>
      <c r="H1" s="118"/>
    </row>
    <row r="2" spans="2:12" ht="24.75" x14ac:dyDescent="0.2">
      <c r="B2" s="119" t="s">
        <v>111</v>
      </c>
      <c r="C2" s="119" t="s">
        <v>23</v>
      </c>
      <c r="D2" s="120" t="s">
        <v>112</v>
      </c>
      <c r="E2" s="121" t="s">
        <v>113</v>
      </c>
      <c r="F2" s="122"/>
      <c r="G2" s="123" t="s">
        <v>114</v>
      </c>
      <c r="H2" s="123" t="s">
        <v>115</v>
      </c>
    </row>
    <row r="3" spans="2:12" x14ac:dyDescent="0.2">
      <c r="B3" s="124"/>
      <c r="C3" s="124"/>
      <c r="D3" s="125"/>
      <c r="E3" s="123" t="str">
        <f>'[1]设备及安装工程 '!J6</f>
        <v>装置性材料</v>
      </c>
      <c r="F3" s="126" t="s">
        <v>69</v>
      </c>
      <c r="G3" s="123"/>
      <c r="H3" s="123"/>
    </row>
    <row r="4" spans="2:12" x14ac:dyDescent="0.2">
      <c r="B4" s="127" t="s">
        <v>30</v>
      </c>
      <c r="C4" s="128" t="s">
        <v>116</v>
      </c>
      <c r="D4" s="129">
        <f>'[1]设备及安装工程 '!I7</f>
        <v>5844.8697000000002</v>
      </c>
      <c r="E4" s="129">
        <f>设备及安装工程!J5</f>
        <v>2109.8726200000001</v>
      </c>
      <c r="F4" s="129">
        <f>设备及安装工程!K5</f>
        <v>439.97090000000003</v>
      </c>
      <c r="G4" s="129"/>
      <c r="H4" s="129">
        <f>D4+E4+F4</f>
        <v>8394.7132199999996</v>
      </c>
    </row>
    <row r="5" spans="2:12" x14ac:dyDescent="0.2">
      <c r="B5" s="130">
        <v>1</v>
      </c>
      <c r="C5" s="131" t="s">
        <v>117</v>
      </c>
      <c r="D5" s="123">
        <f>设备及安装工程!I6</f>
        <v>5418.8697000000002</v>
      </c>
      <c r="E5" s="123">
        <f>设备及安装工程!J6</f>
        <v>2109.8726200000001</v>
      </c>
      <c r="F5" s="123">
        <f>设备及安装工程!K6</f>
        <v>424.07089999999999</v>
      </c>
      <c r="G5" s="123"/>
      <c r="H5" s="123">
        <f t="shared" ref="H5:H15" si="0">D5+E5+F5</f>
        <v>7952.81322</v>
      </c>
    </row>
    <row r="6" spans="2:12" x14ac:dyDescent="0.2">
      <c r="B6" s="130">
        <v>2</v>
      </c>
      <c r="C6" s="131" t="s">
        <v>118</v>
      </c>
      <c r="D6" s="123">
        <f>设备及安装工程!I34</f>
        <v>371</v>
      </c>
      <c r="E6" s="123">
        <v>0</v>
      </c>
      <c r="F6" s="123">
        <f>设备及安装工程!K34</f>
        <v>10.6</v>
      </c>
      <c r="G6" s="123"/>
      <c r="H6" s="123">
        <f t="shared" si="0"/>
        <v>381.6</v>
      </c>
    </row>
    <row r="7" spans="2:12" x14ac:dyDescent="0.2">
      <c r="B7" s="130">
        <v>3</v>
      </c>
      <c r="C7" s="131" t="s">
        <v>119</v>
      </c>
      <c r="D7" s="123">
        <f>设备及安装工程!I36</f>
        <v>15</v>
      </c>
      <c r="E7" s="123">
        <v>0</v>
      </c>
      <c r="F7" s="123">
        <f>设备及安装工程!K36</f>
        <v>5</v>
      </c>
      <c r="G7" s="123"/>
      <c r="H7" s="123">
        <f t="shared" si="0"/>
        <v>20</v>
      </c>
    </row>
    <row r="8" spans="2:12" ht="26.1" hidden="1" customHeight="1" x14ac:dyDescent="0.2">
      <c r="B8" s="130">
        <v>4</v>
      </c>
      <c r="C8" s="131" t="s">
        <v>120</v>
      </c>
      <c r="D8" s="123">
        <v>0</v>
      </c>
      <c r="E8" s="123">
        <v>0</v>
      </c>
      <c r="F8" s="123">
        <v>0</v>
      </c>
      <c r="G8" s="123"/>
      <c r="H8" s="123">
        <f t="shared" si="0"/>
        <v>0</v>
      </c>
    </row>
    <row r="9" spans="2:12" x14ac:dyDescent="0.2">
      <c r="B9" s="130">
        <v>4</v>
      </c>
      <c r="C9" s="131" t="s">
        <v>121</v>
      </c>
      <c r="D9" s="123">
        <f>设备及安装工程!I38</f>
        <v>40</v>
      </c>
      <c r="E9" s="123">
        <v>0</v>
      </c>
      <c r="F9" s="123">
        <f>设备及安装工程!K38</f>
        <v>0.3</v>
      </c>
      <c r="G9" s="123"/>
      <c r="H9" s="123">
        <f t="shared" si="0"/>
        <v>40.299999999999997</v>
      </c>
      <c r="L9" s="3"/>
    </row>
    <row r="10" spans="2:12" x14ac:dyDescent="0.2">
      <c r="B10" s="127" t="s">
        <v>36</v>
      </c>
      <c r="C10" s="128" t="s">
        <v>122</v>
      </c>
      <c r="D10" s="129"/>
      <c r="E10" s="129"/>
      <c r="F10" s="129">
        <f>SUM(F11:F15)</f>
        <v>1956.855</v>
      </c>
      <c r="G10" s="129"/>
      <c r="H10" s="129">
        <f t="shared" si="0"/>
        <v>1956.855</v>
      </c>
      <c r="L10" s="132"/>
    </row>
    <row r="11" spans="2:12" x14ac:dyDescent="0.2">
      <c r="B11" s="130">
        <v>1</v>
      </c>
      <c r="C11" s="133" t="s">
        <v>123</v>
      </c>
      <c r="D11" s="123"/>
      <c r="E11" s="123"/>
      <c r="F11" s="123">
        <f>建筑工程!G6</f>
        <v>10.5</v>
      </c>
      <c r="G11" s="123"/>
      <c r="H11" s="123">
        <f t="shared" si="0"/>
        <v>10.5</v>
      </c>
    </row>
    <row r="12" spans="2:12" x14ac:dyDescent="0.2">
      <c r="B12" s="130">
        <v>2</v>
      </c>
      <c r="C12" s="134" t="s">
        <v>124</v>
      </c>
      <c r="D12" s="123"/>
      <c r="E12" s="123"/>
      <c r="F12" s="123">
        <f>建筑工程!G10</f>
        <v>24.954999999999998</v>
      </c>
      <c r="G12" s="123"/>
      <c r="H12" s="123">
        <f t="shared" si="0"/>
        <v>24.954999999999998</v>
      </c>
    </row>
    <row r="13" spans="2:12" x14ac:dyDescent="0.2">
      <c r="B13" s="130">
        <v>3</v>
      </c>
      <c r="C13" s="134" t="s">
        <v>125</v>
      </c>
      <c r="D13" s="123"/>
      <c r="E13" s="123"/>
      <c r="F13" s="123">
        <f>建筑工程!G16</f>
        <v>1890.4</v>
      </c>
      <c r="G13" s="123"/>
      <c r="H13" s="123">
        <f t="shared" si="0"/>
        <v>1890.4</v>
      </c>
    </row>
    <row r="14" spans="2:12" ht="15.6" hidden="1" customHeight="1" x14ac:dyDescent="0.2">
      <c r="B14" s="130">
        <v>4</v>
      </c>
      <c r="C14" s="133" t="s">
        <v>126</v>
      </c>
      <c r="D14" s="123"/>
      <c r="E14" s="123"/>
      <c r="F14" s="123">
        <v>0</v>
      </c>
      <c r="G14" s="123"/>
      <c r="H14" s="123">
        <f t="shared" si="0"/>
        <v>0</v>
      </c>
    </row>
    <row r="15" spans="2:12" x14ac:dyDescent="0.2">
      <c r="B15" s="130">
        <v>4</v>
      </c>
      <c r="C15" s="134" t="s">
        <v>127</v>
      </c>
      <c r="D15" s="123"/>
      <c r="E15" s="123"/>
      <c r="F15" s="123">
        <f>建筑工程!G24</f>
        <v>31</v>
      </c>
      <c r="G15" s="123"/>
      <c r="H15" s="123">
        <f t="shared" si="0"/>
        <v>31</v>
      </c>
    </row>
    <row r="16" spans="2:12" x14ac:dyDescent="0.2">
      <c r="B16" s="127" t="s">
        <v>42</v>
      </c>
      <c r="C16" s="128" t="s">
        <v>128</v>
      </c>
      <c r="D16" s="129"/>
      <c r="E16" s="129"/>
      <c r="F16" s="129"/>
      <c r="G16" s="129">
        <f>SUM(G17:G21)</f>
        <v>630</v>
      </c>
      <c r="H16" s="129">
        <f t="shared" ref="H16:H21" si="1">G16</f>
        <v>630</v>
      </c>
    </row>
    <row r="17" spans="2:13" x14ac:dyDescent="0.2">
      <c r="B17" s="130">
        <v>1</v>
      </c>
      <c r="C17" s="134" t="s">
        <v>129</v>
      </c>
      <c r="D17" s="123"/>
      <c r="E17" s="123"/>
      <c r="F17" s="123"/>
      <c r="G17" s="123">
        <f>[1]其他费用!H6</f>
        <v>0</v>
      </c>
      <c r="H17" s="123">
        <f t="shared" si="1"/>
        <v>0</v>
      </c>
    </row>
    <row r="18" spans="2:13" x14ac:dyDescent="0.2">
      <c r="B18" s="130">
        <v>2</v>
      </c>
      <c r="C18" s="134" t="s">
        <v>8</v>
      </c>
      <c r="D18" s="123"/>
      <c r="E18" s="123"/>
      <c r="F18" s="123"/>
      <c r="G18" s="123">
        <f>其它费用!C7</f>
        <v>410</v>
      </c>
      <c r="H18" s="123">
        <f t="shared" si="1"/>
        <v>410</v>
      </c>
      <c r="L18" s="35"/>
    </row>
    <row r="19" spans="2:13" x14ac:dyDescent="0.2">
      <c r="B19" s="130">
        <v>3</v>
      </c>
      <c r="C19" s="133" t="s">
        <v>130</v>
      </c>
      <c r="D19" s="123"/>
      <c r="E19" s="123"/>
      <c r="F19" s="123"/>
      <c r="G19" s="123">
        <f>其它费用!C14</f>
        <v>100</v>
      </c>
      <c r="H19" s="123">
        <f t="shared" si="1"/>
        <v>100</v>
      </c>
      <c r="K19" s="138"/>
      <c r="L19" s="145"/>
      <c r="M19" s="138"/>
    </row>
    <row r="20" spans="2:13" x14ac:dyDescent="0.2">
      <c r="B20" s="130">
        <v>4</v>
      </c>
      <c r="C20" s="133" t="s">
        <v>131</v>
      </c>
      <c r="D20" s="123"/>
      <c r="E20" s="123"/>
      <c r="F20" s="123"/>
      <c r="G20" s="123">
        <f>其它费用!C16</f>
        <v>120</v>
      </c>
      <c r="H20" s="123">
        <f t="shared" si="1"/>
        <v>120</v>
      </c>
      <c r="J20" s="4">
        <v>1.8181818181818199</v>
      </c>
      <c r="K20" s="138"/>
      <c r="L20" s="145"/>
      <c r="M20" s="138"/>
    </row>
    <row r="21" spans="2:13" x14ac:dyDescent="0.2">
      <c r="B21" s="130">
        <v>5</v>
      </c>
      <c r="C21" s="134" t="s">
        <v>21</v>
      </c>
      <c r="D21" s="123"/>
      <c r="E21" s="123"/>
      <c r="F21" s="123"/>
      <c r="G21" s="123">
        <f>[1]其他费用!H21</f>
        <v>0</v>
      </c>
      <c r="H21" s="123">
        <f t="shared" si="1"/>
        <v>0</v>
      </c>
      <c r="K21" s="138"/>
      <c r="L21" s="146"/>
      <c r="M21" s="138"/>
    </row>
    <row r="22" spans="2:13" x14ac:dyDescent="0.2">
      <c r="B22" s="127"/>
      <c r="C22" s="128" t="s">
        <v>132</v>
      </c>
      <c r="D22" s="129">
        <f>D4</f>
        <v>5844.8697000000002</v>
      </c>
      <c r="E22" s="129">
        <f>E4+E10</f>
        <v>2109.8726200000001</v>
      </c>
      <c r="F22" s="129">
        <f>F4+F10</f>
        <v>2396.8258999999998</v>
      </c>
      <c r="G22" s="129">
        <f>G16</f>
        <v>630</v>
      </c>
      <c r="H22" s="129">
        <f>H4+H10+H16</f>
        <v>10981.568219999999</v>
      </c>
      <c r="K22" s="147"/>
      <c r="L22" s="138"/>
      <c r="M22" s="138"/>
    </row>
    <row r="23" spans="2:13" x14ac:dyDescent="0.2">
      <c r="K23" s="138"/>
      <c r="L23" s="138"/>
      <c r="M23" s="138"/>
    </row>
    <row r="24" spans="2:13" x14ac:dyDescent="0.2">
      <c r="L24" s="135"/>
    </row>
    <row r="25" spans="2:13" x14ac:dyDescent="0.2">
      <c r="C25" s="34"/>
      <c r="L25" s="135"/>
    </row>
    <row r="26" spans="2:13" x14ac:dyDescent="0.2">
      <c r="L26" s="135"/>
    </row>
    <row r="27" spans="2:13" x14ac:dyDescent="0.2">
      <c r="L27" s="136"/>
    </row>
    <row r="28" spans="2:13" x14ac:dyDescent="0.2">
      <c r="L28" s="136"/>
    </row>
    <row r="29" spans="2:13" x14ac:dyDescent="0.2">
      <c r="L29" s="135"/>
    </row>
    <row r="30" spans="2:13" x14ac:dyDescent="0.2">
      <c r="H30" s="137"/>
      <c r="I30" s="137"/>
      <c r="J30" s="137"/>
      <c r="K30" s="137"/>
    </row>
    <row r="31" spans="2:13" x14ac:dyDescent="0.2">
      <c r="H31" s="137"/>
      <c r="I31" s="137"/>
      <c r="J31" s="137"/>
      <c r="K31" s="137"/>
    </row>
  </sheetData>
  <mergeCells count="5">
    <mergeCell ref="B1:H1"/>
    <mergeCell ref="B2:B3"/>
    <mergeCell ref="C2:C3"/>
    <mergeCell ref="D2:D3"/>
    <mergeCell ref="E2:F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9"/>
  <sheetViews>
    <sheetView workbookViewId="0">
      <selection activeCell="A13" sqref="A13:XFD13"/>
    </sheetView>
  </sheetViews>
  <sheetFormatPr defaultColWidth="8.25" defaultRowHeight="15.75" x14ac:dyDescent="0.2"/>
  <cols>
    <col min="1" max="1" width="7.375" style="1" customWidth="1"/>
    <col min="2" max="2" width="6.875" style="66" customWidth="1"/>
    <col min="3" max="3" width="34.625" style="67" customWidth="1"/>
    <col min="4" max="4" width="8.25" style="5"/>
    <col min="5" max="5" width="10.125" style="5" customWidth="1"/>
    <col min="6" max="7" width="11.625" style="5" customWidth="1"/>
    <col min="8" max="8" width="10.5" style="5" customWidth="1"/>
    <col min="9" max="10" width="10.625" style="3" customWidth="1"/>
    <col min="11" max="16384" width="8.25" style="1"/>
  </cols>
  <sheetData>
    <row r="1" spans="2:11" ht="20.25" x14ac:dyDescent="0.2">
      <c r="B1" s="144" t="s">
        <v>136</v>
      </c>
      <c r="C1" s="68"/>
      <c r="D1" s="68"/>
      <c r="E1" s="68"/>
      <c r="F1" s="69"/>
      <c r="G1" s="69"/>
      <c r="H1" s="69"/>
      <c r="I1" s="68"/>
      <c r="J1" s="68"/>
    </row>
    <row r="2" spans="2:11" x14ac:dyDescent="0.2">
      <c r="B2" s="70" t="s">
        <v>22</v>
      </c>
      <c r="C2" s="71" t="s">
        <v>62</v>
      </c>
      <c r="D2" s="72" t="s">
        <v>24</v>
      </c>
      <c r="E2" s="72" t="s">
        <v>25</v>
      </c>
      <c r="F2" s="73" t="s">
        <v>63</v>
      </c>
      <c r="G2" s="73"/>
      <c r="H2" s="74"/>
      <c r="I2" s="139" t="s">
        <v>64</v>
      </c>
      <c r="J2" s="139"/>
      <c r="K2" s="139"/>
    </row>
    <row r="3" spans="2:11" ht="15.75" customHeight="1" x14ac:dyDescent="0.2">
      <c r="B3" s="70"/>
      <c r="C3" s="75" t="s">
        <v>65</v>
      </c>
      <c r="D3" s="76"/>
      <c r="E3" s="76"/>
      <c r="F3" s="77" t="s">
        <v>66</v>
      </c>
      <c r="G3" s="78" t="s">
        <v>67</v>
      </c>
      <c r="H3" s="74"/>
      <c r="I3" s="139" t="s">
        <v>66</v>
      </c>
      <c r="J3" s="140" t="s">
        <v>67</v>
      </c>
      <c r="K3" s="140"/>
    </row>
    <row r="4" spans="2:11" x14ac:dyDescent="0.2">
      <c r="B4" s="70"/>
      <c r="C4" s="79"/>
      <c r="D4" s="76"/>
      <c r="E4" s="76"/>
      <c r="F4" s="80"/>
      <c r="G4" s="81" t="s">
        <v>68</v>
      </c>
      <c r="H4" s="81" t="s">
        <v>69</v>
      </c>
      <c r="I4" s="139"/>
      <c r="J4" s="81" t="s">
        <v>68</v>
      </c>
      <c r="K4" s="81" t="s">
        <v>69</v>
      </c>
    </row>
    <row r="5" spans="2:11" s="88" customFormat="1" x14ac:dyDescent="0.2">
      <c r="B5" s="82"/>
      <c r="C5" s="83"/>
      <c r="D5" s="84"/>
      <c r="E5" s="84"/>
      <c r="F5" s="85"/>
      <c r="G5" s="86"/>
      <c r="H5" s="86"/>
      <c r="I5" s="87">
        <f>I6+I34+I36+I38</f>
        <v>5844.8697000000002</v>
      </c>
      <c r="J5" s="87">
        <f>J6+J34+J36+J38</f>
        <v>2109.8726200000001</v>
      </c>
      <c r="K5" s="87">
        <f>K6+K34+K36+K38</f>
        <v>439.97090000000003</v>
      </c>
    </row>
    <row r="6" spans="2:11" x14ac:dyDescent="0.2">
      <c r="B6" s="89" t="s">
        <v>30</v>
      </c>
      <c r="C6" s="90" t="s">
        <v>70</v>
      </c>
      <c r="D6" s="91" t="s">
        <v>28</v>
      </c>
      <c r="E6" s="91" t="s">
        <v>28</v>
      </c>
      <c r="F6" s="89" t="s">
        <v>28</v>
      </c>
      <c r="G6" s="89"/>
      <c r="H6" s="89" t="s">
        <v>28</v>
      </c>
      <c r="I6" s="87">
        <f>SUM(I8:I33)</f>
        <v>5418.8697000000002</v>
      </c>
      <c r="J6" s="87">
        <f>SUM(J8:J33)</f>
        <v>2109.8726200000001</v>
      </c>
      <c r="K6" s="87">
        <f>SUM(K8:K33)</f>
        <v>424.07089999999999</v>
      </c>
    </row>
    <row r="7" spans="2:11" x14ac:dyDescent="0.2">
      <c r="B7" s="92">
        <v>1</v>
      </c>
      <c r="C7" s="93" t="s">
        <v>71</v>
      </c>
      <c r="D7" s="89"/>
      <c r="E7" s="89"/>
      <c r="F7" s="89"/>
      <c r="G7" s="89"/>
      <c r="H7" s="89"/>
      <c r="I7" s="94"/>
      <c r="J7" s="94"/>
      <c r="K7" s="94"/>
    </row>
    <row r="8" spans="2:11" ht="15.75" customHeight="1" x14ac:dyDescent="0.2">
      <c r="B8" s="95">
        <v>1.1000000000000001</v>
      </c>
      <c r="C8" s="93" t="s">
        <v>72</v>
      </c>
      <c r="D8" s="96" t="s">
        <v>73</v>
      </c>
      <c r="E8" s="97">
        <v>27004</v>
      </c>
      <c r="F8" s="95">
        <f>2.3*595</f>
        <v>1368.5</v>
      </c>
      <c r="G8" s="95"/>
      <c r="H8" s="98">
        <v>40</v>
      </c>
      <c r="I8" s="94">
        <f>E8*F8/10000</f>
        <v>3695.4974000000002</v>
      </c>
      <c r="J8" s="94">
        <f>G8*E8/10000</f>
        <v>0</v>
      </c>
      <c r="K8" s="94">
        <f>E8*H8/10000</f>
        <v>108.01600000000001</v>
      </c>
    </row>
    <row r="9" spans="2:11" ht="15.75" customHeight="1" x14ac:dyDescent="0.2">
      <c r="B9" s="95">
        <v>1.2</v>
      </c>
      <c r="C9" s="93" t="s">
        <v>74</v>
      </c>
      <c r="D9" s="96" t="s">
        <v>73</v>
      </c>
      <c r="E9" s="97">
        <v>10002</v>
      </c>
      <c r="F9" s="95">
        <f>2.3*505</f>
        <v>1161.5</v>
      </c>
      <c r="G9" s="95"/>
      <c r="H9" s="98">
        <v>40</v>
      </c>
      <c r="I9" s="94">
        <f>E9*F9/10000</f>
        <v>1161.7322999999999</v>
      </c>
      <c r="J9" s="94">
        <f>G9*E9/10000</f>
        <v>0</v>
      </c>
      <c r="K9" s="94">
        <f>E9*H9/10000</f>
        <v>40.008000000000003</v>
      </c>
    </row>
    <row r="10" spans="2:11" x14ac:dyDescent="0.2">
      <c r="B10" s="95">
        <v>1.3</v>
      </c>
      <c r="C10" s="62" t="s">
        <v>75</v>
      </c>
      <c r="D10" s="96" t="s">
        <v>76</v>
      </c>
      <c r="E10" s="97">
        <v>20000</v>
      </c>
      <c r="F10" s="99"/>
      <c r="G10" s="100">
        <v>5</v>
      </c>
      <c r="H10" s="98">
        <v>2</v>
      </c>
      <c r="I10" s="94">
        <f>E10*F10/10000</f>
        <v>0</v>
      </c>
      <c r="J10" s="94">
        <f>G10*E10/10000</f>
        <v>10</v>
      </c>
      <c r="K10" s="94">
        <f>E10*H10/10000</f>
        <v>4</v>
      </c>
    </row>
    <row r="11" spans="2:11" ht="15.75" customHeight="1" x14ac:dyDescent="0.2">
      <c r="B11" s="95">
        <v>1.4</v>
      </c>
      <c r="C11" s="62" t="s">
        <v>77</v>
      </c>
      <c r="D11" s="95" t="s">
        <v>39</v>
      </c>
      <c r="E11" s="97">
        <v>329</v>
      </c>
      <c r="F11" s="99"/>
      <c r="G11" s="95">
        <v>23000</v>
      </c>
      <c r="H11" s="98">
        <v>2800</v>
      </c>
      <c r="I11" s="94">
        <f>E11*F11/10000</f>
        <v>0</v>
      </c>
      <c r="J11" s="94">
        <f>G11*E11/10000</f>
        <v>756.7</v>
      </c>
      <c r="K11" s="94">
        <f>E11*H11/10000</f>
        <v>92.12</v>
      </c>
    </row>
    <row r="12" spans="2:11" x14ac:dyDescent="0.2">
      <c r="B12" s="92">
        <v>2</v>
      </c>
      <c r="C12" s="93" t="s">
        <v>78</v>
      </c>
      <c r="D12" s="92"/>
      <c r="E12" s="97"/>
      <c r="F12" s="92"/>
      <c r="G12" s="92"/>
      <c r="H12" s="92"/>
      <c r="I12" s="94"/>
      <c r="J12" s="94"/>
      <c r="K12" s="94"/>
    </row>
    <row r="13" spans="2:11" s="138" customFormat="1" x14ac:dyDescent="0.2">
      <c r="B13" s="95">
        <v>2.1</v>
      </c>
      <c r="C13" s="93" t="s">
        <v>79</v>
      </c>
      <c r="D13" s="96" t="s">
        <v>80</v>
      </c>
      <c r="E13" s="97">
        <v>190</v>
      </c>
      <c r="F13" s="101">
        <v>29560</v>
      </c>
      <c r="G13" s="101"/>
      <c r="H13" s="102">
        <v>650</v>
      </c>
      <c r="I13" s="94">
        <f>E13*F13/10000</f>
        <v>561.64</v>
      </c>
      <c r="J13" s="94">
        <f>G13*E13/10000</f>
        <v>0</v>
      </c>
      <c r="K13" s="94">
        <f>E13*H13/10000</f>
        <v>12.35</v>
      </c>
    </row>
    <row r="14" spans="2:11" x14ac:dyDescent="0.2">
      <c r="B14" s="92">
        <v>3</v>
      </c>
      <c r="C14" s="71" t="s">
        <v>81</v>
      </c>
      <c r="D14" s="92"/>
      <c r="E14" s="97"/>
      <c r="F14" s="92"/>
      <c r="G14" s="92"/>
      <c r="H14" s="92"/>
      <c r="I14" s="94"/>
      <c r="J14" s="94"/>
      <c r="K14" s="94"/>
    </row>
    <row r="15" spans="2:11" x14ac:dyDescent="0.2">
      <c r="B15" s="103">
        <v>3.1</v>
      </c>
      <c r="C15" s="71" t="s">
        <v>82</v>
      </c>
      <c r="D15" s="103" t="s">
        <v>83</v>
      </c>
      <c r="E15" s="97">
        <v>180</v>
      </c>
      <c r="F15" s="103"/>
      <c r="G15" s="103">
        <v>4000</v>
      </c>
      <c r="H15" s="104">
        <v>3000</v>
      </c>
      <c r="I15" s="94">
        <f>E15*F15/10000</f>
        <v>0</v>
      </c>
      <c r="J15" s="94">
        <f>G15*E15/10000</f>
        <v>72</v>
      </c>
      <c r="K15" s="94">
        <f>E15*H15/10000</f>
        <v>54</v>
      </c>
    </row>
    <row r="16" spans="2:11" x14ac:dyDescent="0.2">
      <c r="B16" s="103">
        <v>3.4</v>
      </c>
      <c r="C16" s="71" t="s">
        <v>84</v>
      </c>
      <c r="D16" s="103" t="s">
        <v>85</v>
      </c>
      <c r="E16" s="97">
        <v>15.9</v>
      </c>
      <c r="F16" s="103"/>
      <c r="G16" s="103">
        <v>262558</v>
      </c>
      <c r="H16" s="104">
        <v>8481</v>
      </c>
      <c r="I16" s="94">
        <f>E16*F16/10000</f>
        <v>0</v>
      </c>
      <c r="J16" s="94">
        <f>G16*E16/10000</f>
        <v>417.46722</v>
      </c>
      <c r="K16" s="94">
        <f>E16*H16/10000</f>
        <v>13.48479</v>
      </c>
    </row>
    <row r="17" spans="2:11" x14ac:dyDescent="0.2">
      <c r="B17" s="103">
        <v>3.5</v>
      </c>
      <c r="C17" s="71" t="s">
        <v>86</v>
      </c>
      <c r="D17" s="103" t="s">
        <v>85</v>
      </c>
      <c r="E17" s="97">
        <v>6.5</v>
      </c>
      <c r="F17" s="103"/>
      <c r="G17" s="103">
        <v>361000</v>
      </c>
      <c r="H17" s="104">
        <v>8481</v>
      </c>
      <c r="I17" s="94">
        <f>E17*F17/10000</f>
        <v>0</v>
      </c>
      <c r="J17" s="94">
        <f>G17*E17/10000</f>
        <v>234.65</v>
      </c>
      <c r="K17" s="94">
        <f t="shared" ref="K17:K23" si="0">E17*H17/10000</f>
        <v>5.5126499999999998</v>
      </c>
    </row>
    <row r="18" spans="2:11" x14ac:dyDescent="0.2">
      <c r="B18" s="103">
        <v>3.6</v>
      </c>
      <c r="C18" s="71" t="s">
        <v>87</v>
      </c>
      <c r="D18" s="103" t="s">
        <v>85</v>
      </c>
      <c r="E18" s="97">
        <v>6.5</v>
      </c>
      <c r="F18" s="103"/>
      <c r="G18" s="103">
        <v>430000</v>
      </c>
      <c r="H18" s="104">
        <v>8481</v>
      </c>
      <c r="I18" s="94">
        <f>E18*F18/10000</f>
        <v>0</v>
      </c>
      <c r="J18" s="94">
        <f>G18*E18/10000</f>
        <v>279.5</v>
      </c>
      <c r="K18" s="94">
        <f t="shared" si="0"/>
        <v>5.5126499999999998</v>
      </c>
    </row>
    <row r="19" spans="2:11" x14ac:dyDescent="0.2">
      <c r="B19" s="103">
        <v>3.7</v>
      </c>
      <c r="C19" s="71" t="s">
        <v>88</v>
      </c>
      <c r="D19" s="103" t="s">
        <v>85</v>
      </c>
      <c r="E19" s="97">
        <v>2.5</v>
      </c>
      <c r="F19" s="103"/>
      <c r="G19" s="103">
        <v>532000</v>
      </c>
      <c r="H19" s="104">
        <v>9010</v>
      </c>
      <c r="I19" s="94">
        <f>E19*F19/10000</f>
        <v>0</v>
      </c>
      <c r="J19" s="94">
        <f>G19*E19/10000</f>
        <v>133</v>
      </c>
      <c r="K19" s="94">
        <f t="shared" si="0"/>
        <v>2.2524999999999999</v>
      </c>
    </row>
    <row r="20" spans="2:11" x14ac:dyDescent="0.2">
      <c r="B20" s="103">
        <v>3.8</v>
      </c>
      <c r="C20" s="93" t="s">
        <v>89</v>
      </c>
      <c r="D20" s="81" t="s">
        <v>83</v>
      </c>
      <c r="E20" s="92">
        <v>5</v>
      </c>
      <c r="F20" s="92"/>
      <c r="G20" s="105">
        <v>30000</v>
      </c>
      <c r="H20" s="105">
        <v>1810</v>
      </c>
      <c r="I20" s="94">
        <f>F20*E20/10000</f>
        <v>0</v>
      </c>
      <c r="J20" s="94">
        <f>E20*G20/10000</f>
        <v>15</v>
      </c>
      <c r="K20" s="94">
        <f t="shared" si="0"/>
        <v>0.90500000000000003</v>
      </c>
    </row>
    <row r="21" spans="2:11" x14ac:dyDescent="0.2">
      <c r="B21" s="103">
        <v>3.9</v>
      </c>
      <c r="C21" s="93" t="s">
        <v>90</v>
      </c>
      <c r="D21" s="81" t="s">
        <v>83</v>
      </c>
      <c r="E21" s="92">
        <v>4</v>
      </c>
      <c r="F21" s="92"/>
      <c r="G21" s="105">
        <v>40000</v>
      </c>
      <c r="H21" s="105">
        <v>1810</v>
      </c>
      <c r="I21" s="94">
        <f t="shared" ref="I21:I23" si="1">F21*E21/10000</f>
        <v>0</v>
      </c>
      <c r="J21" s="94">
        <f t="shared" ref="J21:J23" si="2">E21*G21/10000</f>
        <v>16</v>
      </c>
      <c r="K21" s="94">
        <f t="shared" si="0"/>
        <v>0.72399999999999998</v>
      </c>
    </row>
    <row r="22" spans="2:11" x14ac:dyDescent="0.2">
      <c r="B22" s="106">
        <v>3.1</v>
      </c>
      <c r="C22" s="93" t="s">
        <v>91</v>
      </c>
      <c r="D22" s="81" t="s">
        <v>83</v>
      </c>
      <c r="E22" s="92">
        <v>3</v>
      </c>
      <c r="F22" s="92"/>
      <c r="G22" s="105">
        <v>44000</v>
      </c>
      <c r="H22" s="105">
        <v>1810</v>
      </c>
      <c r="I22" s="94">
        <f t="shared" si="1"/>
        <v>0</v>
      </c>
      <c r="J22" s="94">
        <f t="shared" si="2"/>
        <v>13.2</v>
      </c>
      <c r="K22" s="94">
        <f t="shared" si="0"/>
        <v>0.54300000000000004</v>
      </c>
    </row>
    <row r="23" spans="2:11" x14ac:dyDescent="0.2">
      <c r="B23" s="103">
        <v>3.11</v>
      </c>
      <c r="C23" s="93" t="s">
        <v>92</v>
      </c>
      <c r="D23" s="81" t="s">
        <v>83</v>
      </c>
      <c r="E23" s="92">
        <v>1</v>
      </c>
      <c r="F23" s="92"/>
      <c r="G23" s="105">
        <v>59000</v>
      </c>
      <c r="H23" s="105">
        <v>1810</v>
      </c>
      <c r="I23" s="94">
        <f t="shared" si="1"/>
        <v>0</v>
      </c>
      <c r="J23" s="94">
        <f t="shared" si="2"/>
        <v>5.9</v>
      </c>
      <c r="K23" s="94">
        <f t="shared" si="0"/>
        <v>0.18099999999999999</v>
      </c>
    </row>
    <row r="24" spans="2:11" ht="15.75" customHeight="1" x14ac:dyDescent="0.2">
      <c r="B24" s="92">
        <v>4</v>
      </c>
      <c r="C24" s="93" t="s">
        <v>93</v>
      </c>
      <c r="D24" s="103"/>
      <c r="E24" s="97"/>
      <c r="F24" s="107"/>
      <c r="G24" s="103"/>
      <c r="H24" s="107"/>
      <c r="I24" s="102"/>
      <c r="J24" s="102"/>
      <c r="K24" s="102"/>
    </row>
    <row r="25" spans="2:11" ht="15.75" customHeight="1" x14ac:dyDescent="0.2">
      <c r="B25" s="92">
        <v>4.0999999999999996</v>
      </c>
      <c r="C25" s="71" t="s">
        <v>94</v>
      </c>
      <c r="D25" s="103" t="s">
        <v>83</v>
      </c>
      <c r="E25" s="97">
        <v>3.8</v>
      </c>
      <c r="F25" s="103"/>
      <c r="G25" s="103">
        <v>9840</v>
      </c>
      <c r="H25" s="103">
        <f>G25*0.15</f>
        <v>1476</v>
      </c>
      <c r="I25" s="94">
        <f>E25*F25/10000</f>
        <v>0</v>
      </c>
      <c r="J25" s="94">
        <f>G25*E25/10000</f>
        <v>3.7391999999999999</v>
      </c>
      <c r="K25" s="94">
        <f>E25*H25/10000</f>
        <v>0.56088000000000005</v>
      </c>
    </row>
    <row r="26" spans="2:11" x14ac:dyDescent="0.2">
      <c r="B26" s="92">
        <v>4.2</v>
      </c>
      <c r="C26" s="71" t="s">
        <v>95</v>
      </c>
      <c r="D26" s="103" t="s">
        <v>83</v>
      </c>
      <c r="E26" s="97">
        <v>10.199999999999999</v>
      </c>
      <c r="F26" s="103"/>
      <c r="G26" s="103">
        <v>5310</v>
      </c>
      <c r="H26" s="103">
        <f>G26*0.15</f>
        <v>796.5</v>
      </c>
      <c r="I26" s="94">
        <f t="shared" ref="I26:I33" si="3">E26*F26/10000</f>
        <v>0</v>
      </c>
      <c r="J26" s="94">
        <f t="shared" ref="J26:J33" si="4">G26*E26/10000</f>
        <v>5.416199999999999</v>
      </c>
      <c r="K26" s="94">
        <f t="shared" ref="K26:K33" si="5">E26*H26/10000</f>
        <v>0.81242999999999987</v>
      </c>
    </row>
    <row r="27" spans="2:11" x14ac:dyDescent="0.2">
      <c r="B27" s="92">
        <v>4.3</v>
      </c>
      <c r="C27" s="108" t="s">
        <v>96</v>
      </c>
      <c r="D27" s="103" t="s">
        <v>83</v>
      </c>
      <c r="E27" s="109">
        <v>75</v>
      </c>
      <c r="F27" s="103"/>
      <c r="G27" s="103">
        <v>7840</v>
      </c>
      <c r="H27" s="103">
        <f>G27*0.15</f>
        <v>1176</v>
      </c>
      <c r="I27" s="94">
        <f t="shared" si="3"/>
        <v>0</v>
      </c>
      <c r="J27" s="94">
        <f t="shared" si="4"/>
        <v>58.8</v>
      </c>
      <c r="K27" s="94">
        <f t="shared" si="5"/>
        <v>8.82</v>
      </c>
    </row>
    <row r="28" spans="2:11" x14ac:dyDescent="0.2">
      <c r="B28" s="92">
        <v>5</v>
      </c>
      <c r="C28" s="71" t="s">
        <v>97</v>
      </c>
      <c r="D28" s="103"/>
      <c r="E28" s="97"/>
      <c r="F28" s="103"/>
      <c r="G28" s="103"/>
      <c r="H28" s="103"/>
      <c r="I28" s="102"/>
      <c r="J28" s="102"/>
      <c r="K28" s="94"/>
    </row>
    <row r="29" spans="2:11" x14ac:dyDescent="0.2">
      <c r="B29" s="92">
        <v>5.0999999999999996</v>
      </c>
      <c r="C29" s="71" t="s">
        <v>98</v>
      </c>
      <c r="D29" s="103" t="s">
        <v>83</v>
      </c>
      <c r="E29" s="97">
        <v>5</v>
      </c>
      <c r="F29" s="103"/>
      <c r="G29" s="103">
        <v>20000</v>
      </c>
      <c r="H29" s="110">
        <v>18300</v>
      </c>
      <c r="I29" s="94">
        <f t="shared" si="3"/>
        <v>0</v>
      </c>
      <c r="J29" s="94">
        <f t="shared" si="4"/>
        <v>10</v>
      </c>
      <c r="K29" s="94">
        <f t="shared" si="5"/>
        <v>9.15</v>
      </c>
    </row>
    <row r="30" spans="2:11" x14ac:dyDescent="0.2">
      <c r="B30" s="92">
        <v>5.2</v>
      </c>
      <c r="C30" s="71" t="s">
        <v>99</v>
      </c>
      <c r="D30" s="103" t="s">
        <v>83</v>
      </c>
      <c r="E30" s="97">
        <v>3</v>
      </c>
      <c r="F30" s="103"/>
      <c r="G30" s="103">
        <v>21000</v>
      </c>
      <c r="H30" s="110">
        <v>18300</v>
      </c>
      <c r="I30" s="94">
        <f t="shared" si="3"/>
        <v>0</v>
      </c>
      <c r="J30" s="94">
        <f t="shared" si="4"/>
        <v>6.3</v>
      </c>
      <c r="K30" s="94">
        <f t="shared" si="5"/>
        <v>5.49</v>
      </c>
    </row>
    <row r="31" spans="2:11" x14ac:dyDescent="0.2">
      <c r="B31" s="92">
        <v>5.3</v>
      </c>
      <c r="C31" s="71" t="s">
        <v>100</v>
      </c>
      <c r="D31" s="103" t="s">
        <v>83</v>
      </c>
      <c r="E31" s="97">
        <v>2</v>
      </c>
      <c r="F31" s="103"/>
      <c r="G31" s="103">
        <v>136000</v>
      </c>
      <c r="H31" s="110">
        <v>28300</v>
      </c>
      <c r="I31" s="94">
        <f t="shared" si="3"/>
        <v>0</v>
      </c>
      <c r="J31" s="94">
        <f t="shared" si="4"/>
        <v>27.2</v>
      </c>
      <c r="K31" s="94">
        <f t="shared" si="5"/>
        <v>5.66</v>
      </c>
    </row>
    <row r="32" spans="2:11" x14ac:dyDescent="0.2">
      <c r="B32" s="103">
        <v>6</v>
      </c>
      <c r="C32" s="111" t="s">
        <v>101</v>
      </c>
      <c r="D32" s="112" t="s">
        <v>10</v>
      </c>
      <c r="E32" s="103">
        <v>1</v>
      </c>
      <c r="F32" s="103"/>
      <c r="G32" s="103"/>
      <c r="H32" s="103">
        <v>89680</v>
      </c>
      <c r="I32" s="94">
        <f t="shared" si="3"/>
        <v>0</v>
      </c>
      <c r="J32" s="94">
        <f t="shared" si="4"/>
        <v>0</v>
      </c>
      <c r="K32" s="94">
        <f t="shared" si="5"/>
        <v>8.968</v>
      </c>
    </row>
    <row r="33" spans="2:11" x14ac:dyDescent="0.2">
      <c r="B33" s="103">
        <v>7</v>
      </c>
      <c r="C33" s="111" t="s">
        <v>102</v>
      </c>
      <c r="D33" s="103" t="s">
        <v>83</v>
      </c>
      <c r="E33" s="103">
        <v>45</v>
      </c>
      <c r="F33" s="103"/>
      <c r="G33" s="103">
        <v>10000</v>
      </c>
      <c r="H33" s="103">
        <v>10000</v>
      </c>
      <c r="I33" s="94">
        <f t="shared" si="3"/>
        <v>0</v>
      </c>
      <c r="J33" s="94">
        <f t="shared" si="4"/>
        <v>45</v>
      </c>
      <c r="K33" s="94">
        <f t="shared" si="5"/>
        <v>45</v>
      </c>
    </row>
    <row r="34" spans="2:11" x14ac:dyDescent="0.2">
      <c r="B34" s="89" t="s">
        <v>36</v>
      </c>
      <c r="C34" s="113" t="s">
        <v>103</v>
      </c>
      <c r="D34" s="92" t="s">
        <v>104</v>
      </c>
      <c r="E34" s="92"/>
      <c r="F34" s="103" t="s">
        <v>28</v>
      </c>
      <c r="G34" s="103"/>
      <c r="H34" s="103"/>
      <c r="I34" s="87">
        <f>SUM(I35:I35)</f>
        <v>371</v>
      </c>
      <c r="J34" s="87">
        <f>SUM(J35:J35)</f>
        <v>0</v>
      </c>
      <c r="K34" s="87">
        <f>SUM(K35:K35)</f>
        <v>10.6</v>
      </c>
    </row>
    <row r="35" spans="2:11" x14ac:dyDescent="0.2">
      <c r="B35" s="92">
        <v>2.1</v>
      </c>
      <c r="C35" s="93" t="s">
        <v>105</v>
      </c>
      <c r="D35" s="81" t="s">
        <v>76</v>
      </c>
      <c r="E35" s="107">
        <v>53</v>
      </c>
      <c r="F35" s="103">
        <v>70000</v>
      </c>
      <c r="G35" s="103"/>
      <c r="H35" s="103">
        <v>2000</v>
      </c>
      <c r="I35" s="94">
        <f>F35*E35/10000</f>
        <v>371</v>
      </c>
      <c r="J35" s="94"/>
      <c r="K35" s="94">
        <f>H35*E35/10000</f>
        <v>10.6</v>
      </c>
    </row>
    <row r="36" spans="2:11" x14ac:dyDescent="0.2">
      <c r="B36" s="89" t="s">
        <v>42</v>
      </c>
      <c r="C36" s="114" t="s">
        <v>106</v>
      </c>
      <c r="D36" s="89" t="s">
        <v>28</v>
      </c>
      <c r="E36" s="89"/>
      <c r="F36" s="103" t="s">
        <v>28</v>
      </c>
      <c r="G36" s="103"/>
      <c r="H36" s="103" t="s">
        <v>28</v>
      </c>
      <c r="I36" s="87">
        <f>SUM(I37:I37)</f>
        <v>15</v>
      </c>
      <c r="J36" s="87">
        <f>SUM(J37:J37)</f>
        <v>0</v>
      </c>
      <c r="K36" s="87">
        <f>SUM(K37:K37)</f>
        <v>5</v>
      </c>
    </row>
    <row r="37" spans="2:11" x14ac:dyDescent="0.2">
      <c r="B37" s="92">
        <v>3.1</v>
      </c>
      <c r="C37" s="93" t="s">
        <v>107</v>
      </c>
      <c r="D37" s="81" t="s">
        <v>108</v>
      </c>
      <c r="E37" s="92">
        <v>1</v>
      </c>
      <c r="F37" s="92">
        <v>150000</v>
      </c>
      <c r="G37" s="92"/>
      <c r="H37" s="92">
        <v>50000</v>
      </c>
      <c r="I37" s="94">
        <f>F37*E37/10000</f>
        <v>15</v>
      </c>
      <c r="J37" s="94"/>
      <c r="K37" s="94">
        <f>H37*E37/10000</f>
        <v>5</v>
      </c>
    </row>
    <row r="38" spans="2:11" x14ac:dyDescent="0.2">
      <c r="B38" s="86" t="s">
        <v>18</v>
      </c>
      <c r="C38" s="114" t="s">
        <v>109</v>
      </c>
      <c r="D38" s="89" t="s">
        <v>28</v>
      </c>
      <c r="E38" s="92"/>
      <c r="F38" s="89" t="s">
        <v>28</v>
      </c>
      <c r="G38" s="89"/>
      <c r="H38" s="87" t="s">
        <v>28</v>
      </c>
      <c r="I38" s="115">
        <f>SUM(I39:I40)</f>
        <v>40</v>
      </c>
      <c r="J38" s="115">
        <f>SUM(J39:J40)</f>
        <v>0</v>
      </c>
      <c r="K38" s="115">
        <f>SUM(K39:K40)</f>
        <v>0.3</v>
      </c>
    </row>
    <row r="39" spans="2:11" x14ac:dyDescent="0.2">
      <c r="B39" s="92">
        <v>4.0999999999999996</v>
      </c>
      <c r="C39" s="93" t="s">
        <v>110</v>
      </c>
      <c r="D39" s="81" t="s">
        <v>10</v>
      </c>
      <c r="E39" s="92">
        <v>20</v>
      </c>
      <c r="F39" s="92">
        <v>20000</v>
      </c>
      <c r="G39" s="116"/>
      <c r="H39" s="105">
        <v>150</v>
      </c>
      <c r="I39" s="94">
        <f>F39*E39/10000</f>
        <v>40</v>
      </c>
      <c r="J39" s="94"/>
      <c r="K39" s="94">
        <f>E39*H39/10000</f>
        <v>0.3</v>
      </c>
    </row>
    <row r="40" spans="2:11" x14ac:dyDescent="0.2">
      <c r="B40" s="92"/>
      <c r="C40" s="93"/>
      <c r="D40" s="81"/>
      <c r="E40" s="92"/>
      <c r="F40" s="92"/>
      <c r="G40" s="107"/>
      <c r="H40" s="107"/>
      <c r="I40" s="94"/>
      <c r="J40" s="94"/>
      <c r="K40" s="94"/>
    </row>
    <row r="41" spans="2:11" x14ac:dyDescent="0.2">
      <c r="G41" s="117"/>
    </row>
    <row r="42" spans="2:11" x14ac:dyDescent="0.2">
      <c r="G42" s="117"/>
    </row>
    <row r="43" spans="2:11" x14ac:dyDescent="0.2">
      <c r="D43" s="35"/>
      <c r="G43" s="117"/>
    </row>
    <row r="44" spans="2:11" x14ac:dyDescent="0.2">
      <c r="G44" s="117"/>
    </row>
    <row r="45" spans="2:11" x14ac:dyDescent="0.2">
      <c r="G45" s="117"/>
    </row>
    <row r="46" spans="2:11" x14ac:dyDescent="0.2">
      <c r="G46" s="117"/>
    </row>
    <row r="47" spans="2:11" x14ac:dyDescent="0.2">
      <c r="G47" s="117"/>
    </row>
    <row r="48" spans="2:11" x14ac:dyDescent="0.2">
      <c r="G48" s="117"/>
    </row>
    <row r="49" spans="7:7" x14ac:dyDescent="0.2">
      <c r="G49" s="117"/>
    </row>
  </sheetData>
  <mergeCells count="10">
    <mergeCell ref="J3:K3"/>
    <mergeCell ref="I2:K2"/>
    <mergeCell ref="B1:J1"/>
    <mergeCell ref="D2:D5"/>
    <mergeCell ref="E2:E5"/>
    <mergeCell ref="F2:H2"/>
    <mergeCell ref="C3:C5"/>
    <mergeCell ref="F3:F4"/>
    <mergeCell ref="G3:H3"/>
    <mergeCell ref="I3:I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topLeftCell="A10" workbookViewId="0">
      <selection activeCell="B2" sqref="B2:G2"/>
    </sheetView>
  </sheetViews>
  <sheetFormatPr defaultColWidth="8.25" defaultRowHeight="15.75" x14ac:dyDescent="0.2"/>
  <cols>
    <col min="1" max="1" width="8.25" style="36"/>
    <col min="2" max="2" width="5.375" style="36" customWidth="1"/>
    <col min="3" max="3" width="35.375" style="36" customWidth="1"/>
    <col min="4" max="4" width="8.25" style="37"/>
    <col min="5" max="5" width="8.625" style="37" customWidth="1"/>
    <col min="6" max="6" width="9.25" style="37" customWidth="1"/>
    <col min="7" max="7" width="11.125" style="38" customWidth="1"/>
    <col min="8" max="8" width="11.625" style="36" hidden="1" customWidth="1"/>
    <col min="9" max="9" width="9.375" style="36" customWidth="1"/>
    <col min="10" max="16384" width="8.25" style="36"/>
  </cols>
  <sheetData>
    <row r="1" spans="2:10" ht="16.5" thickBot="1" x14ac:dyDescent="0.25"/>
    <row r="2" spans="2:10" ht="20.25" x14ac:dyDescent="0.2">
      <c r="B2" s="143" t="s">
        <v>135</v>
      </c>
      <c r="C2" s="39"/>
      <c r="D2" s="39"/>
      <c r="E2" s="39"/>
      <c r="F2" s="39"/>
      <c r="G2" s="40"/>
    </row>
    <row r="3" spans="2:10" x14ac:dyDescent="0.2">
      <c r="B3" s="41" t="s">
        <v>22</v>
      </c>
      <c r="C3" s="42" t="s">
        <v>23</v>
      </c>
      <c r="D3" s="42" t="s">
        <v>24</v>
      </c>
      <c r="E3" s="42" t="s">
        <v>25</v>
      </c>
      <c r="F3" s="43" t="s">
        <v>26</v>
      </c>
      <c r="G3" s="44" t="s">
        <v>2</v>
      </c>
    </row>
    <row r="4" spans="2:10" x14ac:dyDescent="0.2">
      <c r="B4" s="41"/>
      <c r="C4" s="45" t="s">
        <v>27</v>
      </c>
      <c r="D4" s="45" t="s">
        <v>28</v>
      </c>
      <c r="E4" s="45" t="s">
        <v>28</v>
      </c>
      <c r="F4" s="46" t="s">
        <v>29</v>
      </c>
      <c r="G4" s="47" t="s">
        <v>29</v>
      </c>
    </row>
    <row r="5" spans="2:10" x14ac:dyDescent="0.2">
      <c r="B5" s="41"/>
      <c r="C5" s="45"/>
      <c r="D5" s="45"/>
      <c r="E5" s="45"/>
      <c r="F5" s="46"/>
      <c r="G5" s="48">
        <f>G6+G10+G16+G23+G24</f>
        <v>1956.855</v>
      </c>
      <c r="I5" s="49"/>
    </row>
    <row r="6" spans="2:10" x14ac:dyDescent="0.2">
      <c r="B6" s="45" t="s">
        <v>30</v>
      </c>
      <c r="C6" s="50" t="s">
        <v>31</v>
      </c>
      <c r="D6" s="45" t="s">
        <v>28</v>
      </c>
      <c r="E6" s="45" t="s">
        <v>28</v>
      </c>
      <c r="F6" s="45" t="s">
        <v>28</v>
      </c>
      <c r="G6" s="51">
        <f>SUM(G7:G9)</f>
        <v>10.5</v>
      </c>
    </row>
    <row r="7" spans="2:10" x14ac:dyDescent="0.2">
      <c r="B7" s="42">
        <v>1.1000000000000001</v>
      </c>
      <c r="C7" s="52" t="s">
        <v>32</v>
      </c>
      <c r="D7" s="53"/>
      <c r="E7" s="54"/>
      <c r="F7" s="55"/>
      <c r="G7" s="56"/>
    </row>
    <row r="8" spans="2:10" x14ac:dyDescent="0.2">
      <c r="B8" s="42"/>
      <c r="C8" s="52" t="s">
        <v>33</v>
      </c>
      <c r="D8" s="53" t="s">
        <v>34</v>
      </c>
      <c r="E8" s="54">
        <v>3000</v>
      </c>
      <c r="F8" s="55">
        <v>20</v>
      </c>
      <c r="G8" s="56">
        <f>E8*F8/10000</f>
        <v>6</v>
      </c>
    </row>
    <row r="9" spans="2:10" x14ac:dyDescent="0.2">
      <c r="B9" s="42"/>
      <c r="C9" s="52" t="s">
        <v>35</v>
      </c>
      <c r="D9" s="53" t="s">
        <v>34</v>
      </c>
      <c r="E9" s="54">
        <v>3000</v>
      </c>
      <c r="F9" s="55">
        <v>15</v>
      </c>
      <c r="G9" s="56">
        <f>E9*F9/10000</f>
        <v>4.5</v>
      </c>
    </row>
    <row r="10" spans="2:10" x14ac:dyDescent="0.2">
      <c r="B10" s="45" t="s">
        <v>36</v>
      </c>
      <c r="C10" s="57" t="s">
        <v>37</v>
      </c>
      <c r="D10" s="45" t="s">
        <v>28</v>
      </c>
      <c r="E10" s="58" t="s">
        <v>3</v>
      </c>
      <c r="F10" s="45" t="s">
        <v>28</v>
      </c>
      <c r="G10" s="51">
        <f>SUM(G11:G15)</f>
        <v>24.954999999999998</v>
      </c>
    </row>
    <row r="11" spans="2:10" x14ac:dyDescent="0.2">
      <c r="B11" s="45"/>
      <c r="C11" s="52" t="s">
        <v>33</v>
      </c>
      <c r="D11" s="53" t="s">
        <v>34</v>
      </c>
      <c r="E11" s="54">
        <v>50</v>
      </c>
      <c r="F11" s="55">
        <v>18</v>
      </c>
      <c r="G11" s="56">
        <f t="shared" ref="G11:G15" si="0">E11*F11/10000</f>
        <v>0.09</v>
      </c>
      <c r="J11" s="19"/>
    </row>
    <row r="12" spans="2:10" x14ac:dyDescent="0.2">
      <c r="B12" s="45"/>
      <c r="C12" s="52" t="s">
        <v>35</v>
      </c>
      <c r="D12" s="53" t="s">
        <v>34</v>
      </c>
      <c r="E12" s="54">
        <v>50</v>
      </c>
      <c r="F12" s="55">
        <v>12</v>
      </c>
      <c r="G12" s="56">
        <f t="shared" si="0"/>
        <v>0.06</v>
      </c>
      <c r="J12" s="19"/>
    </row>
    <row r="13" spans="2:10" x14ac:dyDescent="0.2">
      <c r="B13" s="45"/>
      <c r="C13" s="52" t="s">
        <v>38</v>
      </c>
      <c r="D13" s="53" t="s">
        <v>39</v>
      </c>
      <c r="E13" s="54">
        <v>1.3</v>
      </c>
      <c r="F13" s="55">
        <v>8500</v>
      </c>
      <c r="G13" s="56">
        <f t="shared" si="0"/>
        <v>1.105</v>
      </c>
      <c r="J13" s="59"/>
    </row>
    <row r="14" spans="2:10" x14ac:dyDescent="0.2">
      <c r="B14" s="45"/>
      <c r="C14" s="52" t="s">
        <v>40</v>
      </c>
      <c r="D14" s="53" t="s">
        <v>34</v>
      </c>
      <c r="E14" s="54">
        <v>200</v>
      </c>
      <c r="F14" s="55">
        <v>850</v>
      </c>
      <c r="G14" s="56">
        <f t="shared" si="0"/>
        <v>17</v>
      </c>
      <c r="J14" s="19"/>
    </row>
    <row r="15" spans="2:10" x14ac:dyDescent="0.2">
      <c r="B15" s="45"/>
      <c r="C15" s="52" t="s">
        <v>41</v>
      </c>
      <c r="D15" s="53" t="s">
        <v>34</v>
      </c>
      <c r="E15" s="54">
        <v>100</v>
      </c>
      <c r="F15" s="55">
        <v>670</v>
      </c>
      <c r="G15" s="56">
        <f t="shared" si="0"/>
        <v>6.7</v>
      </c>
      <c r="J15" s="19"/>
    </row>
    <row r="16" spans="2:10" x14ac:dyDescent="0.2">
      <c r="B16" s="45" t="s">
        <v>42</v>
      </c>
      <c r="C16" s="50" t="s">
        <v>43</v>
      </c>
      <c r="D16" s="45" t="s">
        <v>28</v>
      </c>
      <c r="E16" s="45" t="s">
        <v>3</v>
      </c>
      <c r="F16" s="45" t="s">
        <v>28</v>
      </c>
      <c r="G16" s="51">
        <f>G17+G18+G19+G21+G22+G20</f>
        <v>1890.4</v>
      </c>
    </row>
    <row r="17" spans="2:7" x14ac:dyDescent="0.2">
      <c r="B17" s="42">
        <v>1</v>
      </c>
      <c r="C17" s="60" t="s">
        <v>44</v>
      </c>
      <c r="D17" s="61" t="s">
        <v>45</v>
      </c>
      <c r="E17" s="17">
        <v>20000</v>
      </c>
      <c r="F17" s="55">
        <v>60</v>
      </c>
      <c r="G17" s="56">
        <f t="shared" ref="G17:G22" si="1">E17*F17/10000</f>
        <v>120</v>
      </c>
    </row>
    <row r="18" spans="2:7" x14ac:dyDescent="0.2">
      <c r="B18" s="42">
        <v>2</v>
      </c>
      <c r="C18" s="62" t="s">
        <v>46</v>
      </c>
      <c r="D18" s="61" t="s">
        <v>47</v>
      </c>
      <c r="E18" s="17">
        <v>180</v>
      </c>
      <c r="F18" s="55">
        <v>12800</v>
      </c>
      <c r="G18" s="56">
        <f t="shared" si="1"/>
        <v>230.4</v>
      </c>
    </row>
    <row r="19" spans="2:7" x14ac:dyDescent="0.2">
      <c r="B19" s="42">
        <v>3</v>
      </c>
      <c r="C19" s="62" t="s">
        <v>48</v>
      </c>
      <c r="D19" s="61" t="s">
        <v>47</v>
      </c>
      <c r="E19" s="17">
        <v>700</v>
      </c>
      <c r="F19" s="55">
        <v>2500</v>
      </c>
      <c r="G19" s="56">
        <f t="shared" si="1"/>
        <v>175</v>
      </c>
    </row>
    <row r="20" spans="2:7" x14ac:dyDescent="0.2">
      <c r="B20" s="42">
        <v>4</v>
      </c>
      <c r="C20" s="62" t="s">
        <v>49</v>
      </c>
      <c r="D20" s="61" t="s">
        <v>50</v>
      </c>
      <c r="E20" s="17">
        <v>120000</v>
      </c>
      <c r="F20" s="55">
        <v>74</v>
      </c>
      <c r="G20" s="56">
        <f t="shared" si="1"/>
        <v>888</v>
      </c>
    </row>
    <row r="21" spans="2:7" x14ac:dyDescent="0.2">
      <c r="B21" s="42">
        <v>5</v>
      </c>
      <c r="C21" s="62" t="s">
        <v>51</v>
      </c>
      <c r="D21" s="61" t="s">
        <v>50</v>
      </c>
      <c r="E21" s="17">
        <v>90000</v>
      </c>
      <c r="F21" s="55">
        <v>23</v>
      </c>
      <c r="G21" s="56">
        <f t="shared" si="1"/>
        <v>207</v>
      </c>
    </row>
    <row r="22" spans="2:7" x14ac:dyDescent="0.2">
      <c r="B22" s="42">
        <v>6</v>
      </c>
      <c r="C22" s="62" t="s">
        <v>52</v>
      </c>
      <c r="D22" s="61" t="s">
        <v>50</v>
      </c>
      <c r="E22" s="17">
        <v>90000</v>
      </c>
      <c r="F22" s="55">
        <v>30</v>
      </c>
      <c r="G22" s="56">
        <f t="shared" si="1"/>
        <v>270</v>
      </c>
    </row>
    <row r="23" spans="2:7" x14ac:dyDescent="0.2">
      <c r="B23" s="45" t="s">
        <v>18</v>
      </c>
      <c r="C23" s="50" t="s">
        <v>53</v>
      </c>
      <c r="D23" s="45" t="s">
        <v>28</v>
      </c>
      <c r="E23" s="56" t="s">
        <v>3</v>
      </c>
      <c r="F23" s="45" t="s">
        <v>28</v>
      </c>
      <c r="G23" s="51"/>
    </row>
    <row r="24" spans="2:7" x14ac:dyDescent="0.2">
      <c r="B24" s="45" t="s">
        <v>54</v>
      </c>
      <c r="C24" s="50" t="s">
        <v>55</v>
      </c>
      <c r="D24" s="45" t="s">
        <v>28</v>
      </c>
      <c r="E24" s="45" t="s">
        <v>3</v>
      </c>
      <c r="F24" s="45" t="s">
        <v>28</v>
      </c>
      <c r="G24" s="51">
        <f>SUM(G25:G29)</f>
        <v>31</v>
      </c>
    </row>
    <row r="25" spans="2:7" x14ac:dyDescent="0.2">
      <c r="B25" s="42">
        <v>1</v>
      </c>
      <c r="C25" s="60" t="s">
        <v>56</v>
      </c>
      <c r="D25" s="17" t="s">
        <v>57</v>
      </c>
      <c r="E25" s="17">
        <v>1</v>
      </c>
      <c r="F25" s="63">
        <v>50000</v>
      </c>
      <c r="G25" s="56">
        <f>5</f>
        <v>5</v>
      </c>
    </row>
    <row r="26" spans="2:7" x14ac:dyDescent="0.2">
      <c r="B26" s="42">
        <v>2</v>
      </c>
      <c r="C26" s="60" t="s">
        <v>58</v>
      </c>
      <c r="D26" s="17" t="s">
        <v>57</v>
      </c>
      <c r="E26" s="17">
        <v>1</v>
      </c>
      <c r="F26" s="63">
        <v>50000</v>
      </c>
      <c r="G26" s="56">
        <v>6</v>
      </c>
    </row>
    <row r="27" spans="2:7" x14ac:dyDescent="0.2">
      <c r="B27" s="42">
        <v>3</v>
      </c>
      <c r="C27" s="62" t="s">
        <v>59</v>
      </c>
      <c r="D27" s="17" t="s">
        <v>57</v>
      </c>
      <c r="E27" s="17">
        <v>1</v>
      </c>
      <c r="F27" s="63">
        <v>100000</v>
      </c>
      <c r="G27" s="56">
        <f t="shared" ref="G25:G29" si="2">E27*F27/10000</f>
        <v>10</v>
      </c>
    </row>
    <row r="28" spans="2:7" x14ac:dyDescent="0.2">
      <c r="B28" s="42">
        <v>4</v>
      </c>
      <c r="C28" s="64" t="s">
        <v>60</v>
      </c>
      <c r="D28" s="17" t="s">
        <v>57</v>
      </c>
      <c r="E28" s="17">
        <v>1</v>
      </c>
      <c r="F28" s="65">
        <v>50000</v>
      </c>
      <c r="G28" s="56">
        <f t="shared" si="2"/>
        <v>5</v>
      </c>
    </row>
    <row r="29" spans="2:7" x14ac:dyDescent="0.2">
      <c r="B29" s="17">
        <v>5</v>
      </c>
      <c r="C29" s="64" t="s">
        <v>61</v>
      </c>
      <c r="D29" s="17" t="s">
        <v>57</v>
      </c>
      <c r="E29" s="17">
        <v>1</v>
      </c>
      <c r="F29" s="65">
        <v>50000</v>
      </c>
      <c r="G29" s="56">
        <f t="shared" si="2"/>
        <v>5</v>
      </c>
    </row>
  </sheetData>
  <mergeCells count="1">
    <mergeCell ref="B2:G2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F10" sqref="F10"/>
    </sheetView>
  </sheetViews>
  <sheetFormatPr defaultColWidth="8.25" defaultRowHeight="15.75" x14ac:dyDescent="0.2"/>
  <cols>
    <col min="1" max="1" width="4.375" style="1" customWidth="1"/>
    <col min="2" max="2" width="20.375" style="2" customWidth="1"/>
    <col min="3" max="3" width="19.375" style="4" customWidth="1"/>
    <col min="4" max="16384" width="8.25" style="1"/>
  </cols>
  <sheetData>
    <row r="2" spans="1:3" ht="16.5" thickBot="1" x14ac:dyDescent="0.25"/>
    <row r="3" spans="1:3" ht="20.25" x14ac:dyDescent="0.2">
      <c r="A3" s="142" t="s">
        <v>134</v>
      </c>
      <c r="B3" s="6"/>
      <c r="C3" s="7"/>
    </row>
    <row r="4" spans="1:3" x14ac:dyDescent="0.2">
      <c r="A4" s="8" t="s">
        <v>0</v>
      </c>
      <c r="B4" s="9" t="s">
        <v>1</v>
      </c>
      <c r="C4" s="10" t="s">
        <v>2</v>
      </c>
    </row>
    <row r="5" spans="1:3" x14ac:dyDescent="0.2">
      <c r="A5" s="8" t="s">
        <v>3</v>
      </c>
      <c r="B5" s="11" t="s">
        <v>4</v>
      </c>
      <c r="C5" s="12">
        <f>C6+C7+C14+C16+C18</f>
        <v>630</v>
      </c>
    </row>
    <row r="6" spans="1:3" x14ac:dyDescent="0.2">
      <c r="A6" s="13" t="s">
        <v>5</v>
      </c>
      <c r="B6" s="14" t="s">
        <v>6</v>
      </c>
      <c r="C6" s="12"/>
    </row>
    <row r="7" spans="1:3" x14ac:dyDescent="0.2">
      <c r="A7" s="13" t="s">
        <v>7</v>
      </c>
      <c r="B7" s="14" t="s">
        <v>8</v>
      </c>
      <c r="C7" s="12">
        <f>SUM(C8:C13)</f>
        <v>410</v>
      </c>
    </row>
    <row r="8" spans="1:3" x14ac:dyDescent="0.2">
      <c r="A8" s="15">
        <v>1</v>
      </c>
      <c r="B8" s="16" t="s">
        <v>9</v>
      </c>
      <c r="C8" s="18">
        <f>70</f>
        <v>70</v>
      </c>
    </row>
    <row r="9" spans="1:3" x14ac:dyDescent="0.2">
      <c r="A9" s="15">
        <v>2</v>
      </c>
      <c r="B9" s="16" t="s">
        <v>11</v>
      </c>
      <c r="C9" s="18">
        <f>120</f>
        <v>120</v>
      </c>
    </row>
    <row r="10" spans="1:3" x14ac:dyDescent="0.2">
      <c r="A10" s="15">
        <v>4</v>
      </c>
      <c r="B10" s="16" t="s">
        <v>12</v>
      </c>
      <c r="C10" s="18">
        <f>85</f>
        <v>85</v>
      </c>
    </row>
    <row r="11" spans="1:3" x14ac:dyDescent="0.2">
      <c r="A11" s="15">
        <v>5</v>
      </c>
      <c r="B11" s="16" t="s">
        <v>13</v>
      </c>
      <c r="C11" s="18">
        <f>63</f>
        <v>63</v>
      </c>
    </row>
    <row r="12" spans="1:3" x14ac:dyDescent="0.2">
      <c r="A12" s="15">
        <v>8</v>
      </c>
      <c r="B12" s="16" t="s">
        <v>14</v>
      </c>
      <c r="C12" s="18">
        <f>50</f>
        <v>50</v>
      </c>
    </row>
    <row r="13" spans="1:3" x14ac:dyDescent="0.2">
      <c r="A13" s="15">
        <v>9</v>
      </c>
      <c r="B13" s="16" t="s">
        <v>15</v>
      </c>
      <c r="C13" s="18">
        <f>22</f>
        <v>22</v>
      </c>
    </row>
    <row r="14" spans="1:3" x14ac:dyDescent="0.2">
      <c r="A14" s="13" t="s">
        <v>16</v>
      </c>
      <c r="B14" s="14" t="s">
        <v>17</v>
      </c>
      <c r="C14" s="12">
        <f>C15</f>
        <v>100</v>
      </c>
    </row>
    <row r="15" spans="1:3" x14ac:dyDescent="0.2">
      <c r="A15" s="20"/>
      <c r="B15" s="16" t="s">
        <v>17</v>
      </c>
      <c r="C15" s="21">
        <f>100</f>
        <v>100</v>
      </c>
    </row>
    <row r="16" spans="1:3" x14ac:dyDescent="0.2">
      <c r="A16" s="13" t="s">
        <v>18</v>
      </c>
      <c r="B16" s="14" t="s">
        <v>19</v>
      </c>
      <c r="C16" s="12">
        <f>C17</f>
        <v>120</v>
      </c>
    </row>
    <row r="17" spans="1:3" x14ac:dyDescent="0.2">
      <c r="A17" s="22"/>
      <c r="B17" s="23" t="s">
        <v>19</v>
      </c>
      <c r="C17" s="24">
        <f>120</f>
        <v>120</v>
      </c>
    </row>
    <row r="18" spans="1:3" ht="16.5" thickBot="1" x14ac:dyDescent="0.25">
      <c r="A18" s="25" t="s">
        <v>20</v>
      </c>
      <c r="B18" s="26" t="s">
        <v>21</v>
      </c>
      <c r="C18" s="27">
        <f>C19</f>
        <v>0</v>
      </c>
    </row>
    <row r="19" spans="1:3" ht="16.5" thickBot="1" x14ac:dyDescent="0.25">
      <c r="A19" s="28"/>
      <c r="B19" s="29"/>
      <c r="C19" s="30"/>
    </row>
    <row r="20" spans="1:3" x14ac:dyDescent="0.2">
      <c r="A20" s="31"/>
      <c r="B20" s="32"/>
      <c r="C20" s="33"/>
    </row>
  </sheetData>
  <mergeCells count="1">
    <mergeCell ref="A3:C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总费用表</vt:lpstr>
      <vt:lpstr>设备及安装工程</vt:lpstr>
      <vt:lpstr>建筑工程</vt:lpstr>
      <vt:lpstr>其它费用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2021-12-15T13:15:09Z</dcterms:modified>
</cp:coreProperties>
</file>