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/>
  <mc:AlternateContent xmlns:mc="http://schemas.openxmlformats.org/markup-compatibility/2006">
    <mc:Choice Requires="x15">
      <x15ac:absPath xmlns:x15ac="http://schemas.microsoft.com/office/spreadsheetml/2010/11/ac" url="F:\中建富华\监理周报、月报、回复单\周报\"/>
    </mc:Choice>
  </mc:AlternateContent>
  <xr:revisionPtr revIDLastSave="0" documentId="13_ncr:1_{52686677-2D61-440A-BE77-701E63C5DD6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施工周报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9" i="1" l="1"/>
  <c r="F28" i="1"/>
  <c r="F26" i="1"/>
  <c r="F25" i="1"/>
  <c r="D26" i="1"/>
  <c r="F24" i="1"/>
  <c r="C22" i="1"/>
  <c r="B22" i="1"/>
  <c r="F21" i="1"/>
  <c r="F20" i="1"/>
  <c r="F19" i="1"/>
  <c r="F18" i="1"/>
  <c r="F16" i="1"/>
  <c r="I43" i="1" l="1"/>
  <c r="I42" i="1"/>
  <c r="F35" i="1" l="1"/>
  <c r="F34" i="1" l="1"/>
  <c r="K34" i="1"/>
  <c r="F33" i="1"/>
  <c r="D32" i="1"/>
  <c r="F31" i="1"/>
  <c r="F30" i="1"/>
  <c r="F32" i="1"/>
  <c r="F27" i="1"/>
  <c r="J42" i="1" l="1"/>
  <c r="J43" i="1"/>
  <c r="D22" i="1"/>
  <c r="F22" i="1" l="1"/>
  <c r="H31" i="1" l="1"/>
  <c r="K20" i="1" l="1"/>
  <c r="H21" i="1" l="1"/>
  <c r="H20" i="1"/>
  <c r="H18" i="1"/>
  <c r="K18" i="1" l="1"/>
  <c r="H22" i="1" s="1"/>
  <c r="K22" i="1" s="1"/>
  <c r="H19" i="1"/>
  <c r="H35" i="1"/>
  <c r="H34" i="1"/>
  <c r="H33" i="1"/>
  <c r="H32" i="1"/>
  <c r="H30" i="1"/>
  <c r="H29" i="1"/>
  <c r="H28" i="1"/>
  <c r="H27" i="1"/>
  <c r="H26" i="1"/>
  <c r="H25" i="1"/>
  <c r="H24" i="1"/>
</calcChain>
</file>

<file path=xl/sharedStrings.xml><?xml version="1.0" encoding="utf-8"?>
<sst xmlns="http://schemas.openxmlformats.org/spreadsheetml/2006/main" count="109" uniqueCount="91">
  <si>
    <t>项目名称</t>
  </si>
  <si>
    <t>钦州康熙岭渔光一体光伏电站（四期）一标段</t>
  </si>
  <si>
    <t>业主单位</t>
  </si>
  <si>
    <t>钦州通威惠金新能源有限公司</t>
  </si>
  <si>
    <t>天气/最低温度-最高温度（℃）</t>
  </si>
  <si>
    <t>日期</t>
  </si>
  <si>
    <t>监理单位</t>
  </si>
  <si>
    <t>常州正衡电力工程监理有限公司</t>
  </si>
  <si>
    <t>施工单位</t>
  </si>
  <si>
    <t>安徽中建富华能源建设有限公司</t>
  </si>
  <si>
    <t>管理人员</t>
  </si>
  <si>
    <t>施工人员</t>
  </si>
  <si>
    <t>一、本周主要工作汇报：</t>
  </si>
  <si>
    <t>二、质量、安全管控</t>
  </si>
  <si>
    <t>三、下周工作安排：</t>
  </si>
  <si>
    <t>四、本周进度情况：</t>
  </si>
  <si>
    <t>分项工程</t>
  </si>
  <si>
    <t>单位</t>
  </si>
  <si>
    <t>总工程量</t>
  </si>
  <si>
    <t>本周完成量</t>
  </si>
  <si>
    <t>累计完成量</t>
  </si>
  <si>
    <t>累计完成比例</t>
  </si>
  <si>
    <t>备注</t>
  </si>
  <si>
    <t>一、场区土建工程</t>
  </si>
  <si>
    <t>二、场区机电安装工程</t>
  </si>
  <si>
    <t>3*30支架安装</t>
  </si>
  <si>
    <t>组</t>
  </si>
  <si>
    <t>3*30组件安装</t>
  </si>
  <si>
    <t>3*21组件安装</t>
  </si>
  <si>
    <t>三、场区电气工程</t>
  </si>
  <si>
    <t>逆变器安装</t>
  </si>
  <si>
    <t>台</t>
  </si>
  <si>
    <t>逆变器4㎡电缆放线</t>
  </si>
  <si>
    <t>米</t>
  </si>
  <si>
    <t>逆变器4㎡电缆接线</t>
  </si>
  <si>
    <t>逆变器120m²电缆接线</t>
  </si>
  <si>
    <t>低压3*120放线</t>
  </si>
  <si>
    <t>300*200桥架安装</t>
  </si>
  <si>
    <t>500*200桥架安装</t>
  </si>
  <si>
    <t>桥架接地6 m²</t>
  </si>
  <si>
    <t>逆变器接地16 m²</t>
  </si>
  <si>
    <t>环网接地</t>
  </si>
  <si>
    <t>箱变接线</t>
  </si>
  <si>
    <t>五、材料到货情况：</t>
  </si>
  <si>
    <t>六：主要协调问题：</t>
  </si>
  <si>
    <t>工程项目</t>
  </si>
  <si>
    <t>星期四</t>
  </si>
  <si>
    <t>星期五</t>
  </si>
  <si>
    <t>星期六</t>
  </si>
  <si>
    <t>星期日</t>
  </si>
  <si>
    <t>星期一</t>
  </si>
  <si>
    <t>星期二</t>
  </si>
  <si>
    <t>星期三</t>
  </si>
  <si>
    <t>本周工程总量</t>
  </si>
  <si>
    <t>累计量占比</t>
  </si>
  <si>
    <t>光伏支架安装计划</t>
  </si>
  <si>
    <t>光伏组件安装计划</t>
  </si>
  <si>
    <t>八、强条执行情况汇总</t>
  </si>
  <si>
    <t>土建</t>
  </si>
  <si>
    <t>检查项目</t>
  </si>
  <si>
    <t>执行情况</t>
  </si>
  <si>
    <t>单位工程名称</t>
  </si>
  <si>
    <t>应执行</t>
  </si>
  <si>
    <t>已执行</t>
  </si>
  <si>
    <t>记录份数</t>
  </si>
  <si>
    <t>《建筑地基基础工程施工质量验收规范》（GB 50202—2018）：5.5.1、5.5.2、5.5.3、5.5.4</t>
  </si>
  <si>
    <t>电气</t>
  </si>
  <si>
    <t xml:space="preserve">应执行	</t>
  </si>
  <si>
    <t>九、现场施工照片：</t>
  </si>
  <si>
    <t>七、本周施工计划表</t>
    <phoneticPr fontId="8" type="noConversion"/>
  </si>
  <si>
    <r>
      <t>3*21</t>
    </r>
    <r>
      <rPr>
        <sz val="12"/>
        <color rgb="FF000000"/>
        <rFont val="宋体"/>
        <family val="3"/>
        <charset val="134"/>
      </rPr>
      <t>支架安装</t>
    </r>
  </si>
  <si>
    <t>200*200桥架安装</t>
  </si>
  <si>
    <t>截桩</t>
    <phoneticPr fontId="8" type="noConversion"/>
  </si>
  <si>
    <t>根</t>
    <phoneticPr fontId="8" type="noConversion"/>
  </si>
  <si>
    <t xml:space="preserve"> </t>
    <phoneticPr fontId="8" type="noConversion"/>
  </si>
  <si>
    <t>合计</t>
    <phoneticPr fontId="9" type="noConversion"/>
  </si>
  <si>
    <t>阴
17-25</t>
    <phoneticPr fontId="8" type="noConversion"/>
  </si>
  <si>
    <t>个</t>
    <phoneticPr fontId="8" type="noConversion"/>
  </si>
  <si>
    <t>1、暂无材料接收</t>
    <phoneticPr fontId="8" type="noConversion"/>
  </si>
  <si>
    <t>1、无安全事故，质量符合设计要求，现场机械安全检查、汽车吊装作业符合安全规范、正确佩戴安全帽、现场道路运输情况检修、高温防暑防控安全管控措施：
2、现场施工机械安全装置检查、现场施工人员安全器具佩戴检查。
质量管控措施：
1、支架安装检验
2、电气施工检验
3、电缆敷设检验</t>
    <phoneticPr fontId="8" type="noConversion"/>
  </si>
  <si>
    <t>阴
16-22</t>
    <phoneticPr fontId="8" type="noConversion"/>
  </si>
  <si>
    <t>阴
17-21</t>
    <phoneticPr fontId="8" type="noConversion"/>
  </si>
  <si>
    <t>多云
 18-26</t>
    <phoneticPr fontId="8" type="noConversion"/>
  </si>
  <si>
    <t>1、部分区域支架桩入土深度较浅，需加固方案
2、因480和485组件供货问题，组串调整后光伏线用量增加
3、支架檩条与斜梁加固，采用M12U型直角螺栓加防松螺母加固方案已得到设计院初步认可，现场试验后大面积开展。</t>
    <phoneticPr fontId="8" type="noConversion"/>
  </si>
  <si>
    <t>小雨
17-25</t>
    <phoneticPr fontId="8" type="noConversion"/>
  </si>
  <si>
    <t>小雨
15-22</t>
    <phoneticPr fontId="8" type="noConversion"/>
  </si>
  <si>
    <t>小雨
19-25</t>
    <phoneticPr fontId="8" type="noConversion"/>
  </si>
  <si>
    <t>2021.10.28-2021.11.03</t>
    <phoneticPr fontId="8" type="noConversion"/>
  </si>
  <si>
    <r>
      <t>1、、本周支架安装完成50组，累计完成828组；组件共安装完成98组，累计完成613组，累计安装容量25.61MW，累计完成占比70.79%；
    （1）3*30支架安装完成48组，累计完成632组，占比92.26%；组件安装完成95组，累计完成525组，累计完成22.92MW,占比76.64%；
    （2 ）3*21支架安装完成2组，累计完成196组，占比96.08%；组件安装完成3组，共计完成88组，累计完成2.69MW,占比43.14%。
2、逆变器安装8台,累计完成63台，
3、32、33#、35#桩头除锈完成620根。
4、本周截桩6根，累计完成474根。
5</t>
    </r>
    <r>
      <rPr>
        <sz val="12"/>
        <rFont val="宋体"/>
        <family val="3"/>
        <charset val="134"/>
      </rPr>
      <t>、1)500*200桥架安装0米，累计安装222米，占比28.83%， 
   2)300*200桥架安装434米，累计安装1671米，占比56.61%，</t>
    </r>
    <r>
      <rPr>
        <sz val="12"/>
        <color theme="1"/>
        <rFont val="宋体"/>
        <family val="3"/>
        <charset val="134"/>
      </rPr>
      <t xml:space="preserve">
   3)200*200桥架安装0米，累计安装686米，占比100.00%，.   
6、逆变器4㎡电缆放线本周完成17325米，累计完成81098米，占比29.8% .   
7、本周低压120放线6458米，累计完成7745米，120接线完成0个，累计完成24个  . </t>
    </r>
    <r>
      <rPr>
        <sz val="12"/>
        <color rgb="FFFF0000"/>
        <rFont val="宋体"/>
        <family val="3"/>
        <charset val="13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</t>
    </r>
    <phoneticPr fontId="8" type="noConversion"/>
  </si>
  <si>
    <t>施工周报第二十三期</t>
    <phoneticPr fontId="8" type="noConversion"/>
  </si>
  <si>
    <t xml:space="preserve">施工内容：
1、桩头打磨防腐360个；                                                                                                                                                                                    2、支架安装70组，组件安装140组；                                                                                                                                                       3、32#、33#方阵鱼塘注水；                                                                                                                                                     4、逆变器安装30台，500*200桥架安装100米，300*200桥架安装300米，                                                                                                         5、光伏线敷设30000米；
材料到货情况： 
无                                                                                                                                                                                                                               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</si>
</sst>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_ "/>
    <numFmt numFmtId="177" formatCode="0.0"/>
  </numFmts>
  <fonts count="12" x14ac:knownFonts="1">
    <font>
      <sz val="11"/>
      <color theme="1"/>
      <name val="等线"/>
      <charset val="134"/>
      <scheme val="minor"/>
    </font>
    <font>
      <b/>
      <sz val="16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sz val="14"/>
      <color theme="1"/>
      <name val="宋体"/>
      <family val="3"/>
      <charset val="134"/>
    </font>
    <font>
      <sz val="12"/>
      <color rgb="FF000000"/>
      <name val="宋体"/>
      <family val="3"/>
      <charset val="134"/>
    </font>
    <font>
      <sz val="12"/>
      <name val="宋体"/>
      <family val="3"/>
      <charset val="134"/>
    </font>
    <font>
      <sz val="11"/>
      <color theme="1"/>
      <name val="等线"/>
      <family val="3"/>
      <charset val="134"/>
      <scheme val="minor"/>
    </font>
    <font>
      <sz val="12"/>
      <color rgb="FFFF0000"/>
      <name val="宋体"/>
      <family val="3"/>
      <charset val="134"/>
    </font>
    <font>
      <sz val="9"/>
      <name val="等线"/>
      <family val="3"/>
      <charset val="134"/>
      <scheme val="minor"/>
    </font>
    <font>
      <sz val="9"/>
      <name val="等线"/>
      <family val="3"/>
      <charset val="134"/>
    </font>
    <font>
      <sz val="12"/>
      <color rgb="FF000000"/>
      <name val="等线"/>
      <family val="3"/>
      <charset val="134"/>
    </font>
    <font>
      <sz val="12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6" fillId="0" borderId="0" applyFont="0" applyFill="0" applyBorder="0" applyAlignment="0" applyProtection="0">
      <alignment vertical="center"/>
    </xf>
  </cellStyleXfs>
  <cellXfs count="40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176" fontId="2" fillId="0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Fill="1" applyBorder="1"/>
    <xf numFmtId="10" fontId="2" fillId="0" borderId="1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0" fillId="0" borderId="0" xfId="0" applyFill="1" applyAlignment="1">
      <alignment horizontal="center" vertical="center"/>
    </xf>
    <xf numFmtId="0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/>
    </xf>
    <xf numFmtId="10" fontId="2" fillId="0" borderId="1" xfId="1" applyNumberFormat="1" applyFont="1" applyFill="1" applyBorder="1" applyAlignment="1">
      <alignment horizontal="center" vertical="center"/>
    </xf>
    <xf numFmtId="0" fontId="6" fillId="0" borderId="0" xfId="0" applyFont="1"/>
    <xf numFmtId="0" fontId="11" fillId="0" borderId="1" xfId="0" applyFont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7" fontId="2" fillId="0" borderId="1" xfId="0" applyNumberFormat="1" applyFont="1" applyFill="1" applyBorder="1"/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176" fontId="2" fillId="0" borderId="1" xfId="1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center"/>
    </xf>
    <xf numFmtId="10" fontId="2" fillId="0" borderId="1" xfId="0" applyNumberFormat="1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</cellXfs>
  <cellStyles count="2">
    <cellStyle name="百分比" xfId="1" builtinId="5"/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54</xdr:row>
      <xdr:rowOff>0</xdr:rowOff>
    </xdr:from>
    <xdr:to>
      <xdr:col>2</xdr:col>
      <xdr:colOff>320040</xdr:colOff>
      <xdr:row>55</xdr:row>
      <xdr:rowOff>0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7F6EE509-E585-462F-B24B-A5786C59C6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2898100"/>
          <a:ext cx="2255520" cy="1691640"/>
        </a:xfrm>
        <a:prstGeom prst="rect">
          <a:avLst/>
        </a:prstGeom>
      </xdr:spPr>
    </xdr:pic>
    <xdr:clientData/>
  </xdr:twoCellAnchor>
  <xdr:twoCellAnchor editAs="oneCell">
    <xdr:from>
      <xdr:col>2</xdr:col>
      <xdr:colOff>327660</xdr:colOff>
      <xdr:row>54</xdr:row>
      <xdr:rowOff>7620</xdr:rowOff>
    </xdr:from>
    <xdr:to>
      <xdr:col>6</xdr:col>
      <xdr:colOff>487680</xdr:colOff>
      <xdr:row>55</xdr:row>
      <xdr:rowOff>7620</xdr:rowOff>
    </xdr:to>
    <xdr:pic>
      <xdr:nvPicPr>
        <xdr:cNvPr id="3" name="图片 2">
          <a:extLst>
            <a:ext uri="{FF2B5EF4-FFF2-40B4-BE49-F238E27FC236}">
              <a16:creationId xmlns:a16="http://schemas.microsoft.com/office/drawing/2014/main" id="{EA92A19B-A703-4604-A71D-960A64B9D8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63140" y="22905720"/>
          <a:ext cx="2255520" cy="1691640"/>
        </a:xfrm>
        <a:prstGeom prst="rect">
          <a:avLst/>
        </a:prstGeom>
      </xdr:spPr>
    </xdr:pic>
    <xdr:clientData/>
  </xdr:twoCellAnchor>
  <xdr:twoCellAnchor editAs="oneCell">
    <xdr:from>
      <xdr:col>6</xdr:col>
      <xdr:colOff>502920</xdr:colOff>
      <xdr:row>54</xdr:row>
      <xdr:rowOff>15240</xdr:rowOff>
    </xdr:from>
    <xdr:to>
      <xdr:col>10</xdr:col>
      <xdr:colOff>609600</xdr:colOff>
      <xdr:row>54</xdr:row>
      <xdr:rowOff>1684020</xdr:rowOff>
    </xdr:to>
    <xdr:pic>
      <xdr:nvPicPr>
        <xdr:cNvPr id="6" name="图片 5">
          <a:extLst>
            <a:ext uri="{FF2B5EF4-FFF2-40B4-BE49-F238E27FC236}">
              <a16:creationId xmlns:a16="http://schemas.microsoft.com/office/drawing/2014/main" id="{0284DAF1-9168-40F9-807B-92BF7BE229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33900" y="22913340"/>
          <a:ext cx="2225040" cy="16687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6"/>
  <sheetViews>
    <sheetView tabSelected="1" zoomScaleNormal="100" workbookViewId="0">
      <selection activeCell="N12" sqref="N12"/>
    </sheetView>
  </sheetViews>
  <sheetFormatPr defaultColWidth="9" defaultRowHeight="13.8" x14ac:dyDescent="0.25"/>
  <cols>
    <col min="1" max="1" width="20.33203125" customWidth="1"/>
    <col min="2" max="2" width="7.88671875" customWidth="1"/>
    <col min="3" max="3" width="8.21875" customWidth="1"/>
    <col min="4" max="5" width="7.44140625" style="1" customWidth="1"/>
    <col min="6" max="7" width="7.44140625" style="2" customWidth="1"/>
    <col min="8" max="9" width="7.44140625" style="3" customWidth="1"/>
    <col min="10" max="10" width="8.5546875" style="3" customWidth="1"/>
    <col min="11" max="11" width="11.109375" customWidth="1"/>
    <col min="14" max="14" width="9.5546875" customWidth="1"/>
  </cols>
  <sheetData>
    <row r="1" spans="1:12" ht="32.4" customHeight="1" x14ac:dyDescent="0.25">
      <c r="A1" s="25" t="s">
        <v>89</v>
      </c>
      <c r="B1" s="22"/>
      <c r="C1" s="22"/>
      <c r="D1" s="22"/>
      <c r="E1" s="22"/>
      <c r="F1" s="22"/>
      <c r="G1" s="22"/>
      <c r="H1" s="22"/>
      <c r="I1" s="22"/>
      <c r="J1" s="22"/>
      <c r="K1" s="22"/>
    </row>
    <row r="2" spans="1:12" ht="30" customHeight="1" x14ac:dyDescent="0.25">
      <c r="A2" s="13" t="s">
        <v>0</v>
      </c>
      <c r="B2" s="22" t="s">
        <v>1</v>
      </c>
      <c r="C2" s="22"/>
      <c r="D2" s="22"/>
      <c r="E2" s="22"/>
      <c r="F2" s="22"/>
      <c r="G2" s="22"/>
      <c r="H2" s="22"/>
      <c r="I2" s="22"/>
      <c r="J2" s="22"/>
      <c r="K2" s="22"/>
    </row>
    <row r="3" spans="1:12" ht="30" customHeight="1" x14ac:dyDescent="0.25">
      <c r="A3" s="22" t="s">
        <v>2</v>
      </c>
      <c r="B3" s="26" t="s">
        <v>3</v>
      </c>
      <c r="C3" s="26"/>
      <c r="D3" s="22" t="s">
        <v>4</v>
      </c>
      <c r="E3" s="22"/>
      <c r="F3" s="22"/>
      <c r="G3" s="22"/>
      <c r="H3" s="22"/>
      <c r="I3" s="22"/>
      <c r="J3" s="22"/>
      <c r="K3" s="22" t="s">
        <v>5</v>
      </c>
    </row>
    <row r="4" spans="1:12" ht="30" customHeight="1" x14ac:dyDescent="0.25">
      <c r="A4" s="22"/>
      <c r="B4" s="26"/>
      <c r="C4" s="26"/>
      <c r="D4" s="4">
        <v>10.28</v>
      </c>
      <c r="E4" s="4">
        <v>10.29</v>
      </c>
      <c r="F4" s="19">
        <v>10.3</v>
      </c>
      <c r="G4" s="19">
        <v>10.31</v>
      </c>
      <c r="H4" s="19">
        <v>11.01</v>
      </c>
      <c r="I4" s="19">
        <v>11.02</v>
      </c>
      <c r="J4" s="19">
        <v>11.03</v>
      </c>
      <c r="K4" s="22"/>
    </row>
    <row r="5" spans="1:12" ht="59.4" customHeight="1" x14ac:dyDescent="0.25">
      <c r="A5" s="13" t="s">
        <v>6</v>
      </c>
      <c r="B5" s="26" t="s">
        <v>7</v>
      </c>
      <c r="C5" s="26"/>
      <c r="D5" s="14" t="s">
        <v>80</v>
      </c>
      <c r="E5" s="14" t="s">
        <v>81</v>
      </c>
      <c r="F5" s="14" t="s">
        <v>85</v>
      </c>
      <c r="G5" s="14" t="s">
        <v>84</v>
      </c>
      <c r="H5" s="14" t="s">
        <v>86</v>
      </c>
      <c r="I5" s="14" t="s">
        <v>82</v>
      </c>
      <c r="J5" s="14" t="s">
        <v>76</v>
      </c>
      <c r="K5" s="14" t="s">
        <v>87</v>
      </c>
    </row>
    <row r="6" spans="1:12" ht="45.6" customHeight="1" x14ac:dyDescent="0.25">
      <c r="A6" s="13" t="s">
        <v>8</v>
      </c>
      <c r="B6" s="26" t="s">
        <v>9</v>
      </c>
      <c r="C6" s="26"/>
      <c r="D6" s="22" t="s">
        <v>10</v>
      </c>
      <c r="E6" s="22"/>
      <c r="F6" s="23">
        <v>5</v>
      </c>
      <c r="G6" s="23"/>
      <c r="H6" s="26" t="s">
        <v>11</v>
      </c>
      <c r="I6" s="26"/>
      <c r="J6" s="22">
        <v>108</v>
      </c>
      <c r="K6" s="22"/>
    </row>
    <row r="7" spans="1:12" ht="30" customHeight="1" x14ac:dyDescent="0.25">
      <c r="A7" s="27" t="s">
        <v>12</v>
      </c>
      <c r="B7" s="27"/>
      <c r="C7" s="27"/>
      <c r="D7" s="27"/>
      <c r="E7" s="27"/>
      <c r="F7" s="27"/>
      <c r="G7" s="27"/>
      <c r="H7" s="27"/>
      <c r="I7" s="27"/>
      <c r="J7" s="27"/>
      <c r="K7" s="27"/>
    </row>
    <row r="8" spans="1:12" ht="226.2" customHeight="1" x14ac:dyDescent="0.25">
      <c r="A8" s="28" t="s">
        <v>88</v>
      </c>
      <c r="B8" s="28"/>
      <c r="C8" s="28"/>
      <c r="D8" s="28"/>
      <c r="E8" s="28"/>
      <c r="F8" s="28"/>
      <c r="G8" s="28"/>
      <c r="H8" s="28"/>
      <c r="I8" s="28"/>
      <c r="J8" s="28"/>
      <c r="K8" s="28"/>
      <c r="L8" s="17" t="s">
        <v>74</v>
      </c>
    </row>
    <row r="9" spans="1:12" ht="30" customHeight="1" x14ac:dyDescent="0.25">
      <c r="A9" s="27" t="s">
        <v>13</v>
      </c>
      <c r="B9" s="27"/>
      <c r="C9" s="27"/>
      <c r="D9" s="27"/>
      <c r="E9" s="27"/>
      <c r="F9" s="27"/>
      <c r="G9" s="27"/>
      <c r="H9" s="27"/>
      <c r="I9" s="27"/>
      <c r="J9" s="27"/>
      <c r="K9" s="27"/>
    </row>
    <row r="10" spans="1:12" ht="109.8" customHeight="1" x14ac:dyDescent="0.25">
      <c r="A10" s="28" t="s">
        <v>79</v>
      </c>
      <c r="B10" s="28"/>
      <c r="C10" s="28"/>
      <c r="D10" s="28"/>
      <c r="E10" s="28"/>
      <c r="F10" s="28"/>
      <c r="G10" s="28"/>
      <c r="H10" s="28"/>
      <c r="I10" s="28"/>
      <c r="J10" s="28"/>
      <c r="K10" s="28"/>
    </row>
    <row r="11" spans="1:12" ht="22.2" customHeight="1" x14ac:dyDescent="0.25">
      <c r="A11" s="27" t="s">
        <v>14</v>
      </c>
      <c r="B11" s="27"/>
      <c r="C11" s="27"/>
      <c r="D11" s="27"/>
      <c r="E11" s="27"/>
      <c r="F11" s="27"/>
      <c r="G11" s="27"/>
      <c r="H11" s="27"/>
      <c r="I11" s="27"/>
      <c r="J11" s="27"/>
      <c r="K11" s="27"/>
    </row>
    <row r="12" spans="1:12" ht="124.8" customHeight="1" x14ac:dyDescent="0.25">
      <c r="A12" s="28" t="s">
        <v>90</v>
      </c>
      <c r="B12" s="28"/>
      <c r="C12" s="28"/>
      <c r="D12" s="28"/>
      <c r="E12" s="28"/>
      <c r="F12" s="28"/>
      <c r="G12" s="28"/>
      <c r="H12" s="28"/>
      <c r="I12" s="28"/>
      <c r="J12" s="28"/>
      <c r="K12" s="28"/>
    </row>
    <row r="13" spans="1:12" ht="23.4" customHeight="1" x14ac:dyDescent="0.25">
      <c r="A13" s="27" t="s">
        <v>15</v>
      </c>
      <c r="B13" s="27"/>
      <c r="C13" s="27"/>
      <c r="D13" s="27"/>
      <c r="E13" s="27"/>
      <c r="F13" s="27"/>
      <c r="G13" s="27"/>
      <c r="H13" s="27"/>
      <c r="I13" s="27"/>
      <c r="J13" s="27"/>
      <c r="K13" s="27"/>
    </row>
    <row r="14" spans="1:12" ht="30" customHeight="1" x14ac:dyDescent="0.25">
      <c r="A14" s="13" t="s">
        <v>16</v>
      </c>
      <c r="B14" s="13" t="s">
        <v>17</v>
      </c>
      <c r="C14" s="13" t="s">
        <v>18</v>
      </c>
      <c r="D14" s="22" t="s">
        <v>19</v>
      </c>
      <c r="E14" s="22"/>
      <c r="F14" s="23" t="s">
        <v>20</v>
      </c>
      <c r="G14" s="23"/>
      <c r="H14" s="22" t="s">
        <v>21</v>
      </c>
      <c r="I14" s="22"/>
      <c r="J14" s="22"/>
      <c r="K14" s="13" t="s">
        <v>22</v>
      </c>
    </row>
    <row r="15" spans="1:12" ht="21.6" customHeight="1" x14ac:dyDescent="0.25">
      <c r="A15" s="29" t="s">
        <v>23</v>
      </c>
      <c r="B15" s="29"/>
      <c r="C15" s="29"/>
      <c r="D15" s="29"/>
      <c r="E15" s="29"/>
      <c r="F15" s="29"/>
      <c r="G15" s="29"/>
      <c r="H15" s="29"/>
      <c r="I15" s="29"/>
      <c r="J15" s="29"/>
      <c r="K15" s="29"/>
    </row>
    <row r="16" spans="1:12" ht="25.2" customHeight="1" x14ac:dyDescent="0.25">
      <c r="A16" s="13" t="s">
        <v>72</v>
      </c>
      <c r="B16" s="13" t="s">
        <v>73</v>
      </c>
      <c r="C16" s="13"/>
      <c r="D16" s="22">
        <v>6</v>
      </c>
      <c r="E16" s="22"/>
      <c r="F16" s="22">
        <f>253+79+88+48+6</f>
        <v>474</v>
      </c>
      <c r="G16" s="22"/>
      <c r="H16" s="30"/>
      <c r="I16" s="30"/>
      <c r="J16" s="30"/>
      <c r="K16" s="15"/>
    </row>
    <row r="17" spans="1:11" ht="30" customHeight="1" x14ac:dyDescent="0.25">
      <c r="A17" s="29" t="s">
        <v>24</v>
      </c>
      <c r="B17" s="29"/>
      <c r="C17" s="29"/>
      <c r="D17" s="29"/>
      <c r="E17" s="29"/>
      <c r="F17" s="29"/>
      <c r="G17" s="29"/>
      <c r="H17" s="29"/>
      <c r="I17" s="29"/>
      <c r="J17" s="29"/>
      <c r="K17" s="29"/>
    </row>
    <row r="18" spans="1:11" ht="22.2" customHeight="1" x14ac:dyDescent="0.25">
      <c r="A18" s="13" t="s">
        <v>25</v>
      </c>
      <c r="B18" s="13" t="s">
        <v>26</v>
      </c>
      <c r="C18" s="13">
        <v>685</v>
      </c>
      <c r="D18" s="22">
        <v>48</v>
      </c>
      <c r="E18" s="22"/>
      <c r="F18" s="23">
        <f>22+28+70+49+34+31+26+56+48+70+150+48</f>
        <v>632</v>
      </c>
      <c r="G18" s="23"/>
      <c r="H18" s="30">
        <f>F18/C18</f>
        <v>0.92262773722627733</v>
      </c>
      <c r="I18" s="30"/>
      <c r="J18" s="30"/>
      <c r="K18" s="31">
        <f>F19*0.000485*90</f>
        <v>22.916249999999998</v>
      </c>
    </row>
    <row r="19" spans="1:11" ht="22.2" customHeight="1" x14ac:dyDescent="0.25">
      <c r="A19" s="12" t="s">
        <v>27</v>
      </c>
      <c r="B19" s="12" t="s">
        <v>26</v>
      </c>
      <c r="C19" s="12">
        <v>685</v>
      </c>
      <c r="D19" s="22">
        <v>95</v>
      </c>
      <c r="E19" s="22"/>
      <c r="F19" s="23">
        <f>12+20+23+38+59+50+54+52+23+99+95</f>
        <v>525</v>
      </c>
      <c r="G19" s="23"/>
      <c r="H19" s="30">
        <f t="shared" ref="H19:H21" si="0">F19/C19</f>
        <v>0.76642335766423353</v>
      </c>
      <c r="I19" s="30"/>
      <c r="J19" s="30"/>
      <c r="K19" s="31"/>
    </row>
    <row r="20" spans="1:11" ht="22.2" customHeight="1" x14ac:dyDescent="0.25">
      <c r="A20" s="18" t="s">
        <v>70</v>
      </c>
      <c r="B20" s="12" t="s">
        <v>26</v>
      </c>
      <c r="C20" s="12">
        <v>204</v>
      </c>
      <c r="D20" s="22">
        <v>2</v>
      </c>
      <c r="E20" s="22"/>
      <c r="F20" s="23">
        <f>14+15+9+32+16+16+4+11+17+25+35+2</f>
        <v>196</v>
      </c>
      <c r="G20" s="23"/>
      <c r="H20" s="30">
        <f t="shared" si="0"/>
        <v>0.96078431372549022</v>
      </c>
      <c r="I20" s="30"/>
      <c r="J20" s="30"/>
      <c r="K20" s="31">
        <f>F21*0.000485*63</f>
        <v>2.6888400000000003</v>
      </c>
    </row>
    <row r="21" spans="1:11" ht="22.2" customHeight="1" x14ac:dyDescent="0.25">
      <c r="A21" s="12" t="s">
        <v>28</v>
      </c>
      <c r="B21" s="12" t="s">
        <v>26</v>
      </c>
      <c r="C21" s="12">
        <v>204</v>
      </c>
      <c r="D21" s="22">
        <v>3</v>
      </c>
      <c r="E21" s="22"/>
      <c r="F21" s="23">
        <f>9+7+14+14+10+5+6+7+13+3</f>
        <v>88</v>
      </c>
      <c r="G21" s="23"/>
      <c r="H21" s="30">
        <f t="shared" si="0"/>
        <v>0.43137254901960786</v>
      </c>
      <c r="I21" s="30"/>
      <c r="J21" s="30"/>
      <c r="K21" s="31"/>
    </row>
    <row r="22" spans="1:11" ht="22.2" customHeight="1" x14ac:dyDescent="0.25">
      <c r="A22" s="12" t="s">
        <v>75</v>
      </c>
      <c r="B22" s="12">
        <f>D18+D20</f>
        <v>50</v>
      </c>
      <c r="C22" s="12">
        <f>D19+D21</f>
        <v>98</v>
      </c>
      <c r="D22" s="22">
        <f>F18+F20</f>
        <v>828</v>
      </c>
      <c r="E22" s="22"/>
      <c r="F22" s="23">
        <f>F19+F21</f>
        <v>613</v>
      </c>
      <c r="G22" s="23"/>
      <c r="H22" s="24">
        <f>K18+K20</f>
        <v>25.605089999999997</v>
      </c>
      <c r="I22" s="24"/>
      <c r="J22" s="24"/>
      <c r="K22" s="16">
        <f>H22/36.17</f>
        <v>0.70790959358584449</v>
      </c>
    </row>
    <row r="23" spans="1:11" ht="19.2" customHeight="1" x14ac:dyDescent="0.25">
      <c r="A23" s="29" t="s">
        <v>29</v>
      </c>
      <c r="B23" s="29"/>
      <c r="C23" s="29"/>
      <c r="D23" s="29"/>
      <c r="E23" s="29"/>
      <c r="F23" s="29"/>
      <c r="G23" s="29"/>
      <c r="H23" s="29"/>
      <c r="I23" s="29"/>
      <c r="J23" s="29"/>
      <c r="K23" s="29"/>
    </row>
    <row r="24" spans="1:11" ht="24" customHeight="1" x14ac:dyDescent="0.25">
      <c r="A24" s="13" t="s">
        <v>30</v>
      </c>
      <c r="B24" s="13" t="s">
        <v>31</v>
      </c>
      <c r="C24" s="13">
        <v>142</v>
      </c>
      <c r="D24" s="22">
        <v>8</v>
      </c>
      <c r="E24" s="22"/>
      <c r="F24" s="23">
        <f>10+8+6+11+11+4+5+8</f>
        <v>63</v>
      </c>
      <c r="G24" s="23"/>
      <c r="H24" s="30">
        <f>F24/C24</f>
        <v>0.44366197183098594</v>
      </c>
      <c r="I24" s="30"/>
      <c r="J24" s="30"/>
      <c r="K24" s="6"/>
    </row>
    <row r="25" spans="1:11" ht="24" customHeight="1" x14ac:dyDescent="0.25">
      <c r="A25" s="13" t="s">
        <v>32</v>
      </c>
      <c r="B25" s="13" t="s">
        <v>33</v>
      </c>
      <c r="C25" s="13">
        <v>272151</v>
      </c>
      <c r="D25" s="22">
        <v>17325</v>
      </c>
      <c r="E25" s="22"/>
      <c r="F25" s="23">
        <f>26652+25343+11778+17325</f>
        <v>81098</v>
      </c>
      <c r="G25" s="23"/>
      <c r="H25" s="30">
        <f t="shared" ref="H25:H35" si="1">F25/C25</f>
        <v>0.29798898405664503</v>
      </c>
      <c r="I25" s="30"/>
      <c r="J25" s="30"/>
      <c r="K25" s="6"/>
    </row>
    <row r="26" spans="1:11" ht="24" customHeight="1" x14ac:dyDescent="0.25">
      <c r="A26" s="13" t="s">
        <v>34</v>
      </c>
      <c r="B26" s="13" t="s">
        <v>33</v>
      </c>
      <c r="C26" s="13">
        <v>272151</v>
      </c>
      <c r="D26" s="22">
        <f>D25</f>
        <v>17325</v>
      </c>
      <c r="E26" s="22"/>
      <c r="F26" s="23">
        <f>F25</f>
        <v>81098</v>
      </c>
      <c r="G26" s="23"/>
      <c r="H26" s="30">
        <f t="shared" si="1"/>
        <v>0.29798898405664503</v>
      </c>
      <c r="I26" s="30"/>
      <c r="J26" s="30"/>
      <c r="K26" s="6"/>
    </row>
    <row r="27" spans="1:11" ht="24" customHeight="1" x14ac:dyDescent="0.25">
      <c r="A27" s="13" t="s">
        <v>35</v>
      </c>
      <c r="B27" s="13" t="s">
        <v>77</v>
      </c>
      <c r="C27" s="14">
        <v>139</v>
      </c>
      <c r="D27" s="22">
        <v>0</v>
      </c>
      <c r="E27" s="22"/>
      <c r="F27" s="23">
        <f>24</f>
        <v>24</v>
      </c>
      <c r="G27" s="23"/>
      <c r="H27" s="30">
        <f t="shared" si="1"/>
        <v>0.17266187050359713</v>
      </c>
      <c r="I27" s="30"/>
      <c r="J27" s="30"/>
      <c r="K27" s="6"/>
    </row>
    <row r="28" spans="1:11" ht="24" customHeight="1" x14ac:dyDescent="0.25">
      <c r="A28" s="13" t="s">
        <v>36</v>
      </c>
      <c r="B28" s="13" t="s">
        <v>33</v>
      </c>
      <c r="C28" s="13">
        <v>19686</v>
      </c>
      <c r="D28" s="22">
        <v>6458</v>
      </c>
      <c r="E28" s="22"/>
      <c r="F28" s="23">
        <f>868+419+6458</f>
        <v>7745</v>
      </c>
      <c r="G28" s="23"/>
      <c r="H28" s="30">
        <f t="shared" si="1"/>
        <v>0.39342680077212233</v>
      </c>
      <c r="I28" s="30"/>
      <c r="J28" s="30"/>
      <c r="K28" s="6"/>
    </row>
    <row r="29" spans="1:11" ht="24" customHeight="1" x14ac:dyDescent="0.25">
      <c r="A29" s="13" t="s">
        <v>37</v>
      </c>
      <c r="B29" s="13" t="s">
        <v>33</v>
      </c>
      <c r="C29" s="13">
        <v>2950</v>
      </c>
      <c r="D29" s="22">
        <v>434</v>
      </c>
      <c r="E29" s="22"/>
      <c r="F29" s="23">
        <f>252+288+186+42+210+42+216+434</f>
        <v>1670</v>
      </c>
      <c r="G29" s="23"/>
      <c r="H29" s="30">
        <f t="shared" si="1"/>
        <v>0.56610169491525419</v>
      </c>
      <c r="I29" s="30"/>
      <c r="J29" s="30"/>
      <c r="K29" s="6"/>
    </row>
    <row r="30" spans="1:11" ht="24" customHeight="1" x14ac:dyDescent="0.25">
      <c r="A30" s="13" t="s">
        <v>38</v>
      </c>
      <c r="B30" s="13" t="s">
        <v>33</v>
      </c>
      <c r="C30" s="14">
        <v>770</v>
      </c>
      <c r="D30" s="22">
        <v>0</v>
      </c>
      <c r="E30" s="22"/>
      <c r="F30" s="23">
        <f>102+42+24+54</f>
        <v>222</v>
      </c>
      <c r="G30" s="23"/>
      <c r="H30" s="30">
        <f t="shared" si="1"/>
        <v>0.2883116883116883</v>
      </c>
      <c r="I30" s="30"/>
      <c r="J30" s="30"/>
      <c r="K30" s="6"/>
    </row>
    <row r="31" spans="1:11" ht="24" customHeight="1" x14ac:dyDescent="0.25">
      <c r="A31" s="5" t="s">
        <v>71</v>
      </c>
      <c r="B31" s="13" t="s">
        <v>33</v>
      </c>
      <c r="C31" s="14">
        <v>686</v>
      </c>
      <c r="D31" s="22">
        <v>0</v>
      </c>
      <c r="E31" s="22"/>
      <c r="F31" s="23">
        <f>60+104+522</f>
        <v>686</v>
      </c>
      <c r="G31" s="23"/>
      <c r="H31" s="30">
        <f t="shared" ref="H31" si="2">F31/C31</f>
        <v>1</v>
      </c>
      <c r="I31" s="30"/>
      <c r="J31" s="30"/>
      <c r="K31" s="6"/>
    </row>
    <row r="32" spans="1:11" ht="24" customHeight="1" x14ac:dyDescent="0.25">
      <c r="A32" s="13" t="s">
        <v>39</v>
      </c>
      <c r="B32" s="13" t="s">
        <v>33</v>
      </c>
      <c r="C32" s="13">
        <v>147</v>
      </c>
      <c r="D32" s="31">
        <f>(D29+D30+D31)*0.033363595</f>
        <v>14.47980023</v>
      </c>
      <c r="E32" s="31"/>
      <c r="F32" s="31">
        <f>(F29+F30+F31)*0.033363595</f>
        <v>86.011347910000012</v>
      </c>
      <c r="G32" s="31"/>
      <c r="H32" s="30">
        <f t="shared" si="1"/>
        <v>0.58511121027210888</v>
      </c>
      <c r="I32" s="30"/>
      <c r="J32" s="30"/>
      <c r="K32" s="6"/>
    </row>
    <row r="33" spans="1:11" ht="24" customHeight="1" x14ac:dyDescent="0.25">
      <c r="A33" s="13" t="s">
        <v>40</v>
      </c>
      <c r="B33" s="13" t="s">
        <v>33</v>
      </c>
      <c r="C33" s="13">
        <v>226.5</v>
      </c>
      <c r="D33" s="31">
        <v>0</v>
      </c>
      <c r="E33" s="31"/>
      <c r="F33" s="31">
        <f>F24*(226.5/142)</f>
        <v>100.4894366197183</v>
      </c>
      <c r="G33" s="31"/>
      <c r="H33" s="30">
        <f t="shared" si="1"/>
        <v>0.44366197183098588</v>
      </c>
      <c r="I33" s="30"/>
      <c r="J33" s="30"/>
      <c r="K33" s="6"/>
    </row>
    <row r="34" spans="1:11" ht="24" customHeight="1" x14ac:dyDescent="0.25">
      <c r="A34" s="13" t="s">
        <v>41</v>
      </c>
      <c r="B34" s="13" t="s">
        <v>33</v>
      </c>
      <c r="C34" s="13">
        <v>3289</v>
      </c>
      <c r="D34" s="22">
        <v>0</v>
      </c>
      <c r="E34" s="22"/>
      <c r="F34" s="23">
        <f>365.4</f>
        <v>365.4</v>
      </c>
      <c r="G34" s="23"/>
      <c r="H34" s="30">
        <f t="shared" si="1"/>
        <v>0.11109759805411978</v>
      </c>
      <c r="I34" s="30"/>
      <c r="J34" s="30"/>
      <c r="K34" s="21">
        <f>C34/9</f>
        <v>365.44444444444446</v>
      </c>
    </row>
    <row r="35" spans="1:11" ht="24" customHeight="1" x14ac:dyDescent="0.25">
      <c r="A35" s="13" t="s">
        <v>42</v>
      </c>
      <c r="B35" s="13" t="s">
        <v>31</v>
      </c>
      <c r="C35" s="13">
        <v>9</v>
      </c>
      <c r="D35" s="22">
        <v>0</v>
      </c>
      <c r="E35" s="22"/>
      <c r="F35" s="23">
        <f>1.25</f>
        <v>1.25</v>
      </c>
      <c r="G35" s="23"/>
      <c r="H35" s="30">
        <f t="shared" si="1"/>
        <v>0.1388888888888889</v>
      </c>
      <c r="I35" s="30"/>
      <c r="J35" s="30"/>
      <c r="K35" s="6"/>
    </row>
    <row r="36" spans="1:11" ht="24" customHeight="1" x14ac:dyDescent="0.25">
      <c r="A36" s="27" t="s">
        <v>43</v>
      </c>
      <c r="B36" s="27"/>
      <c r="C36" s="27"/>
      <c r="D36" s="27"/>
      <c r="E36" s="27"/>
      <c r="F36" s="27"/>
      <c r="G36" s="27"/>
      <c r="H36" s="27"/>
      <c r="I36" s="27"/>
      <c r="J36" s="27"/>
      <c r="K36" s="27"/>
    </row>
    <row r="37" spans="1:11" ht="24" customHeight="1" x14ac:dyDescent="0.25">
      <c r="A37" s="35" t="s">
        <v>78</v>
      </c>
      <c r="B37" s="36"/>
      <c r="C37" s="36"/>
      <c r="D37" s="36"/>
      <c r="E37" s="36"/>
      <c r="F37" s="36"/>
      <c r="G37" s="36"/>
      <c r="H37" s="36"/>
      <c r="I37" s="36"/>
      <c r="J37" s="36"/>
      <c r="K37" s="37"/>
    </row>
    <row r="38" spans="1:11" ht="21" customHeight="1" x14ac:dyDescent="0.25">
      <c r="A38" s="27" t="s">
        <v>44</v>
      </c>
      <c r="B38" s="27"/>
      <c r="C38" s="27"/>
      <c r="D38" s="27"/>
      <c r="E38" s="27"/>
      <c r="F38" s="27"/>
      <c r="G38" s="27"/>
      <c r="H38" s="27"/>
      <c r="I38" s="27"/>
      <c r="J38" s="27"/>
      <c r="K38" s="27"/>
    </row>
    <row r="39" spans="1:11" ht="66.599999999999994" customHeight="1" x14ac:dyDescent="0.25">
      <c r="A39" s="34" t="s">
        <v>83</v>
      </c>
      <c r="B39" s="29"/>
      <c r="C39" s="29"/>
      <c r="D39" s="29"/>
      <c r="E39" s="29"/>
      <c r="F39" s="29"/>
      <c r="G39" s="29"/>
      <c r="H39" s="29"/>
      <c r="I39" s="29"/>
      <c r="J39" s="29"/>
      <c r="K39" s="29"/>
    </row>
    <row r="40" spans="1:11" ht="24" customHeight="1" x14ac:dyDescent="0.25">
      <c r="A40" s="27" t="s">
        <v>69</v>
      </c>
      <c r="B40" s="27"/>
      <c r="C40" s="27"/>
      <c r="D40" s="27"/>
      <c r="E40" s="27"/>
      <c r="F40" s="27"/>
      <c r="G40" s="27"/>
      <c r="H40" s="27"/>
      <c r="I40" s="27"/>
      <c r="J40" s="27"/>
      <c r="K40" s="27"/>
    </row>
    <row r="41" spans="1:11" ht="35.4" customHeight="1" x14ac:dyDescent="0.25">
      <c r="A41" s="14" t="s">
        <v>45</v>
      </c>
      <c r="B41" s="14" t="s">
        <v>46</v>
      </c>
      <c r="C41" s="14" t="s">
        <v>47</v>
      </c>
      <c r="D41" s="14" t="s">
        <v>48</v>
      </c>
      <c r="E41" s="14" t="s">
        <v>49</v>
      </c>
      <c r="F41" s="14" t="s">
        <v>50</v>
      </c>
      <c r="G41" s="14" t="s">
        <v>51</v>
      </c>
      <c r="H41" s="14" t="s">
        <v>52</v>
      </c>
      <c r="I41" s="14" t="s">
        <v>53</v>
      </c>
      <c r="J41" s="14" t="s">
        <v>54</v>
      </c>
      <c r="K41" s="14" t="s">
        <v>22</v>
      </c>
    </row>
    <row r="42" spans="1:11" ht="30" customHeight="1" x14ac:dyDescent="0.25">
      <c r="A42" s="14" t="s">
        <v>55</v>
      </c>
      <c r="B42" s="14">
        <v>10</v>
      </c>
      <c r="C42" s="20">
        <v>10</v>
      </c>
      <c r="D42" s="20">
        <v>10</v>
      </c>
      <c r="E42" s="20">
        <v>10</v>
      </c>
      <c r="F42" s="20">
        <v>10</v>
      </c>
      <c r="G42" s="20">
        <v>10</v>
      </c>
      <c r="H42" s="20">
        <v>10</v>
      </c>
      <c r="I42" s="20">
        <f>SUM(B42:H42)</f>
        <v>70</v>
      </c>
      <c r="J42" s="7">
        <f>(I42+F18+F20)/889</f>
        <v>1.0101237345331833</v>
      </c>
      <c r="K42" s="14"/>
    </row>
    <row r="43" spans="1:11" ht="30" customHeight="1" x14ac:dyDescent="0.25">
      <c r="A43" s="14" t="s">
        <v>56</v>
      </c>
      <c r="B43" s="14">
        <v>20</v>
      </c>
      <c r="C43" s="20">
        <v>20</v>
      </c>
      <c r="D43" s="20">
        <v>20</v>
      </c>
      <c r="E43" s="20">
        <v>20</v>
      </c>
      <c r="F43" s="20">
        <v>20</v>
      </c>
      <c r="G43" s="20">
        <v>20</v>
      </c>
      <c r="H43" s="20">
        <v>20</v>
      </c>
      <c r="I43" s="20">
        <f>SUM(B43:H43)</f>
        <v>140</v>
      </c>
      <c r="J43" s="7">
        <f>(I43+F19+F21)/889</f>
        <v>0.84701912260967382</v>
      </c>
      <c r="K43" s="14"/>
    </row>
    <row r="44" spans="1:11" ht="21.6" customHeight="1" x14ac:dyDescent="0.25">
      <c r="A44" s="33" t="s">
        <v>57</v>
      </c>
      <c r="B44" s="33"/>
      <c r="C44" s="33"/>
      <c r="D44" s="33"/>
      <c r="E44" s="33"/>
      <c r="F44" s="33"/>
      <c r="G44" s="33"/>
      <c r="H44" s="33"/>
      <c r="I44" s="33"/>
      <c r="J44" s="33"/>
      <c r="K44" s="33"/>
    </row>
    <row r="45" spans="1:11" ht="23.4" customHeight="1" x14ac:dyDescent="0.25">
      <c r="A45" s="34" t="s">
        <v>58</v>
      </c>
      <c r="B45" s="34"/>
      <c r="C45" s="34"/>
      <c r="D45" s="34"/>
      <c r="E45" s="34"/>
      <c r="F45" s="34"/>
      <c r="G45" s="34"/>
      <c r="H45" s="34"/>
      <c r="I45" s="34"/>
      <c r="J45" s="34"/>
      <c r="K45" s="34"/>
    </row>
    <row r="46" spans="1:11" ht="23.4" customHeight="1" x14ac:dyDescent="0.25">
      <c r="A46" s="26" t="s">
        <v>59</v>
      </c>
      <c r="B46" s="26"/>
      <c r="C46" s="26"/>
      <c r="D46" s="26"/>
      <c r="E46" s="26"/>
      <c r="F46" s="26"/>
      <c r="G46" s="26" t="s">
        <v>60</v>
      </c>
      <c r="H46" s="26"/>
      <c r="I46" s="26"/>
      <c r="J46" s="26"/>
      <c r="K46" s="26"/>
    </row>
    <row r="47" spans="1:11" ht="24" customHeight="1" x14ac:dyDescent="0.25">
      <c r="A47" s="26" t="s">
        <v>61</v>
      </c>
      <c r="B47" s="26"/>
      <c r="C47" s="26"/>
      <c r="D47" s="26"/>
      <c r="E47" s="26"/>
      <c r="F47" s="26" t="s">
        <v>62</v>
      </c>
      <c r="G47" s="26"/>
      <c r="H47" s="26" t="s">
        <v>63</v>
      </c>
      <c r="I47" s="26"/>
      <c r="J47" s="26" t="s">
        <v>64</v>
      </c>
      <c r="K47" s="26"/>
    </row>
    <row r="48" spans="1:11" ht="30" customHeight="1" x14ac:dyDescent="0.25">
      <c r="A48" s="26" t="s">
        <v>65</v>
      </c>
      <c r="B48" s="26"/>
      <c r="C48" s="26"/>
      <c r="D48" s="26"/>
      <c r="E48" s="26"/>
      <c r="F48" s="26">
        <v>4</v>
      </c>
      <c r="G48" s="26"/>
      <c r="H48" s="26">
        <v>4</v>
      </c>
      <c r="I48" s="26"/>
      <c r="J48" s="26">
        <v>1</v>
      </c>
      <c r="K48" s="26"/>
    </row>
    <row r="49" spans="1:11" ht="13.2" customHeight="1" x14ac:dyDescent="0.25">
      <c r="A49" s="26"/>
      <c r="B49" s="26"/>
      <c r="C49" s="26"/>
      <c r="D49" s="26"/>
      <c r="E49" s="26"/>
      <c r="F49" s="32"/>
      <c r="G49" s="32"/>
      <c r="H49" s="26"/>
      <c r="I49" s="26"/>
      <c r="J49" s="26"/>
      <c r="K49" s="26"/>
    </row>
    <row r="50" spans="1:11" ht="16.8" customHeight="1" x14ac:dyDescent="0.25">
      <c r="A50" s="34" t="s">
        <v>66</v>
      </c>
      <c r="B50" s="34"/>
      <c r="C50" s="34"/>
      <c r="D50" s="34"/>
      <c r="E50" s="34"/>
      <c r="F50" s="34"/>
      <c r="G50" s="34"/>
      <c r="H50" s="34"/>
      <c r="I50" s="34"/>
      <c r="J50" s="34"/>
      <c r="K50" s="34"/>
    </row>
    <row r="51" spans="1:11" ht="18" customHeight="1" x14ac:dyDescent="0.25">
      <c r="A51" s="26" t="s">
        <v>59</v>
      </c>
      <c r="B51" s="26"/>
      <c r="C51" s="26"/>
      <c r="D51" s="26"/>
      <c r="E51" s="26"/>
      <c r="F51" s="26" t="s">
        <v>60</v>
      </c>
      <c r="G51" s="26"/>
      <c r="H51" s="26"/>
      <c r="I51" s="26"/>
      <c r="J51" s="26"/>
      <c r="K51" s="26"/>
    </row>
    <row r="52" spans="1:11" ht="20.399999999999999" customHeight="1" x14ac:dyDescent="0.25">
      <c r="A52" s="26" t="s">
        <v>61</v>
      </c>
      <c r="B52" s="26"/>
      <c r="C52" s="26"/>
      <c r="D52" s="26"/>
      <c r="E52" s="26"/>
      <c r="F52" s="26" t="s">
        <v>67</v>
      </c>
      <c r="G52" s="26"/>
      <c r="H52" s="26" t="s">
        <v>63</v>
      </c>
      <c r="I52" s="26"/>
      <c r="J52" s="26" t="s">
        <v>64</v>
      </c>
      <c r="K52" s="26"/>
    </row>
    <row r="53" spans="1:11" ht="13.8" customHeight="1" x14ac:dyDescent="0.25">
      <c r="A53" s="26"/>
      <c r="B53" s="26"/>
      <c r="C53" s="26"/>
      <c r="D53" s="26"/>
      <c r="E53" s="26"/>
      <c r="F53" s="26"/>
      <c r="G53" s="26"/>
      <c r="H53" s="26"/>
      <c r="I53" s="26"/>
      <c r="J53" s="26"/>
      <c r="K53" s="26"/>
    </row>
    <row r="54" spans="1:11" ht="24.6" customHeight="1" x14ac:dyDescent="0.25">
      <c r="A54" s="38" t="s">
        <v>68</v>
      </c>
      <c r="B54" s="39"/>
      <c r="C54" s="39"/>
      <c r="D54" s="39"/>
      <c r="E54" s="39"/>
      <c r="F54" s="39"/>
      <c r="G54" s="39"/>
      <c r="H54" s="39"/>
      <c r="I54" s="39"/>
      <c r="J54" s="39"/>
      <c r="K54" s="39"/>
    </row>
    <row r="55" spans="1:11" ht="133.19999999999999" customHeight="1" x14ac:dyDescent="0.25">
      <c r="A55" s="29"/>
      <c r="B55" s="29"/>
      <c r="C55" s="29"/>
      <c r="D55" s="29"/>
      <c r="E55" s="29"/>
      <c r="F55" s="29"/>
      <c r="G55" s="29"/>
      <c r="H55" s="29"/>
      <c r="I55" s="29"/>
      <c r="J55" s="29"/>
      <c r="K55" s="29"/>
    </row>
    <row r="56" spans="1:11" x14ac:dyDescent="0.25">
      <c r="A56" s="8"/>
      <c r="B56" s="8"/>
      <c r="C56" s="8"/>
      <c r="D56" s="9"/>
      <c r="E56" s="9"/>
      <c r="F56" s="10"/>
      <c r="G56" s="10"/>
      <c r="H56" s="11"/>
      <c r="I56" s="11"/>
      <c r="J56" s="11"/>
      <c r="K56" s="8"/>
    </row>
  </sheetData>
  <mergeCells count="115">
    <mergeCell ref="A54:K54"/>
    <mergeCell ref="A55:K55"/>
    <mergeCell ref="A3:A4"/>
    <mergeCell ref="K3:K4"/>
    <mergeCell ref="K18:K19"/>
    <mergeCell ref="K20:K21"/>
    <mergeCell ref="B3:C4"/>
    <mergeCell ref="A50:K50"/>
    <mergeCell ref="A51:E51"/>
    <mergeCell ref="F51:K51"/>
    <mergeCell ref="A52:E52"/>
    <mergeCell ref="F52:G52"/>
    <mergeCell ref="H52:I52"/>
    <mergeCell ref="J52:K52"/>
    <mergeCell ref="A53:E53"/>
    <mergeCell ref="F53:G53"/>
    <mergeCell ref="H53:I53"/>
    <mergeCell ref="J53:K53"/>
    <mergeCell ref="A47:E47"/>
    <mergeCell ref="A48:E48"/>
    <mergeCell ref="F48:G48"/>
    <mergeCell ref="H48:I48"/>
    <mergeCell ref="J48:K48"/>
    <mergeCell ref="A49:E49"/>
    <mergeCell ref="F49:G49"/>
    <mergeCell ref="H49:I49"/>
    <mergeCell ref="J49:K49"/>
    <mergeCell ref="D16:E16"/>
    <mergeCell ref="F16:G16"/>
    <mergeCell ref="H16:J16"/>
    <mergeCell ref="A40:K40"/>
    <mergeCell ref="A44:K44"/>
    <mergeCell ref="A45:K45"/>
    <mergeCell ref="A46:F46"/>
    <mergeCell ref="G46:K46"/>
    <mergeCell ref="A37:K37"/>
    <mergeCell ref="F47:G47"/>
    <mergeCell ref="H47:I47"/>
    <mergeCell ref="J47:K47"/>
    <mergeCell ref="D34:E34"/>
    <mergeCell ref="F34:G34"/>
    <mergeCell ref="H34:J34"/>
    <mergeCell ref="D35:E35"/>
    <mergeCell ref="F35:G35"/>
    <mergeCell ref="H35:J35"/>
    <mergeCell ref="A36:K36"/>
    <mergeCell ref="A38:K38"/>
    <mergeCell ref="A39:K39"/>
    <mergeCell ref="D30:E30"/>
    <mergeCell ref="F30:G30"/>
    <mergeCell ref="H30:J30"/>
    <mergeCell ref="D32:E32"/>
    <mergeCell ref="F32:G32"/>
    <mergeCell ref="H32:J32"/>
    <mergeCell ref="D33:E33"/>
    <mergeCell ref="F33:G33"/>
    <mergeCell ref="H33:J33"/>
    <mergeCell ref="D31:E31"/>
    <mergeCell ref="F31:G31"/>
    <mergeCell ref="H31:J31"/>
    <mergeCell ref="D27:E27"/>
    <mergeCell ref="F27:G27"/>
    <mergeCell ref="H27:J27"/>
    <mergeCell ref="D28:E28"/>
    <mergeCell ref="F28:G28"/>
    <mergeCell ref="H28:J28"/>
    <mergeCell ref="D29:E29"/>
    <mergeCell ref="F29:G29"/>
    <mergeCell ref="H29:J29"/>
    <mergeCell ref="A23:K23"/>
    <mergeCell ref="D24:E24"/>
    <mergeCell ref="F24:G24"/>
    <mergeCell ref="H24:J24"/>
    <mergeCell ref="D25:E25"/>
    <mergeCell ref="F25:G25"/>
    <mergeCell ref="H25:J25"/>
    <mergeCell ref="D26:E26"/>
    <mergeCell ref="F26:G26"/>
    <mergeCell ref="H26:J26"/>
    <mergeCell ref="D18:E18"/>
    <mergeCell ref="F18:G18"/>
    <mergeCell ref="D19:E19"/>
    <mergeCell ref="F19:G19"/>
    <mergeCell ref="D20:E20"/>
    <mergeCell ref="F20:G20"/>
    <mergeCell ref="D21:E21"/>
    <mergeCell ref="F21:G21"/>
    <mergeCell ref="H18:J18"/>
    <mergeCell ref="H19:J19"/>
    <mergeCell ref="H20:J20"/>
    <mergeCell ref="H21:J21"/>
    <mergeCell ref="D22:E22"/>
    <mergeCell ref="F22:G22"/>
    <mergeCell ref="H22:J22"/>
    <mergeCell ref="A1:K1"/>
    <mergeCell ref="B2:K2"/>
    <mergeCell ref="D3:J3"/>
    <mergeCell ref="B5:C5"/>
    <mergeCell ref="B6:C6"/>
    <mergeCell ref="D6:E6"/>
    <mergeCell ref="F6:G6"/>
    <mergeCell ref="H6:I6"/>
    <mergeCell ref="J6:K6"/>
    <mergeCell ref="A7:K7"/>
    <mergeCell ref="A8:K8"/>
    <mergeCell ref="A9:K9"/>
    <mergeCell ref="A10:K10"/>
    <mergeCell ref="A11:K11"/>
    <mergeCell ref="A12:K12"/>
    <mergeCell ref="A13:K13"/>
    <mergeCell ref="D14:E14"/>
    <mergeCell ref="F14:G14"/>
    <mergeCell ref="H14:J14"/>
    <mergeCell ref="A15:K15"/>
    <mergeCell ref="A17:K17"/>
  </mergeCells>
  <phoneticPr fontId="8" type="noConversion"/>
  <pageMargins left="0.25" right="0.25" top="0.75" bottom="0.75" header="0.3" footer="0.3"/>
  <pageSetup paperSize="9" scale="9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施工周报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86153</dc:creator>
  <cp:lastModifiedBy>86153</cp:lastModifiedBy>
  <cp:lastPrinted>2021-10-06T12:19:23Z</cp:lastPrinted>
  <dcterms:created xsi:type="dcterms:W3CDTF">2015-06-05T18:19:00Z</dcterms:created>
  <dcterms:modified xsi:type="dcterms:W3CDTF">2021-11-03T13:48:20Z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