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8" yWindow="-108" windowWidth="23256" windowHeight="12456"/>
  </bookViews>
  <sheets>
    <sheet name="施工周报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/>
  <c r="J43"/>
  <c r="I43"/>
  <c r="I42"/>
  <c r="F35" l="1"/>
  <c r="F34" l="1"/>
  <c r="K34"/>
  <c r="D33"/>
  <c r="F33"/>
  <c r="D32"/>
  <c r="F32"/>
  <c r="F31"/>
  <c r="F30"/>
  <c r="F29"/>
  <c r="F28"/>
  <c r="F27"/>
  <c r="F26"/>
  <c r="F25"/>
  <c r="F24"/>
  <c r="F21"/>
  <c r="F20"/>
  <c r="F19"/>
  <c r="F18"/>
  <c r="F16"/>
  <c r="D22" l="1"/>
  <c r="F22" l="1"/>
  <c r="H31" l="1"/>
  <c r="K20" l="1"/>
  <c r="H21" l="1"/>
  <c r="H20"/>
  <c r="H18"/>
  <c r="K18" l="1"/>
  <c r="H22" s="1"/>
  <c r="K22" s="1"/>
  <c r="H19"/>
  <c r="H35"/>
  <c r="H34"/>
  <c r="H33"/>
  <c r="H32"/>
  <c r="H30"/>
  <c r="H29"/>
  <c r="H28"/>
  <c r="H27"/>
  <c r="H26"/>
  <c r="H25"/>
  <c r="H24"/>
</calcChain>
</file>

<file path=xl/sharedStrings.xml><?xml version="1.0" encoding="utf-8"?>
<sst xmlns="http://schemas.openxmlformats.org/spreadsheetml/2006/main" count="109" uniqueCount="91">
  <si>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</si>
  <si>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</si>
  <si>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</si>
  <si>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</si>
  <si>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</si>
  <si>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</si>
  <si>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</si>
  <si>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</si>
  <si>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</si>
  <si>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</si>
  <si>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</si>
  <si>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</si>
  <si>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</si>
  <si>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</si>
  <si>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</si>
  <si>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</si>
  <si>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</si>
  <si>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</si>
  <si>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</si>
  <si>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</si>
  <si>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</si>
  <si>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</si>
  <si>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</si>
  <si>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</si>
  <si>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</si>
  <si>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</si>
  <si>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</si>
  <si>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</si>
  <si>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</si>
  <si>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</si>
  <si>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</si>
  <si>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</si>
  <si>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</si>
  <si>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</si>
  <si>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</si>
  <si>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</si>
  <si>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</si>
  <si>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</si>
  <si>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</si>
  <si>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</si>
  <si>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</si>
  <si>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</si>
  <si>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</si>
  <si>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</si>
  <si>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</si>
  <si>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</si>
  <si>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</si>
  <si>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</si>
  <si>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</si>
  <si>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</si>
  <si>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</si>
  <si>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</si>
  <si>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</si>
  <si>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</si>
  <si>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</si>
  <si>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光伏支架安装计划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</si>
  <si>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</si>
  <si>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</si>
  <si>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</si>
  <si>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</si>
  <si>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</si>
  <si>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</si>
  <si>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</si>
  <si>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</si>
  <si>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</si>
  <si>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</si>
  <si>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</si>
  <si>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</si>
  <si>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</si>
  <si>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</si>
  <si>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</si>
  <si>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200*200桥架安装</t>
  </si>
  <si>
    <t>截桩</t>
    <phoneticPr fontId="8" type="noConversion"/>
  </si>
  <si>
    <t>根</t>
    <phoneticPr fontId="8" type="noConversion"/>
  </si>
  <si>
    <t xml:space="preserve"> </t>
    <phoneticPr fontId="8" type="noConversion"/>
  </si>
  <si>
    <t>合计</t>
    <phoneticPr fontId="9" type="noConversion"/>
  </si>
  <si>
    <t>阴
17-25</t>
    <phoneticPr fontId="8" type="noConversion"/>
  </si>
  <si>
    <t>个</t>
    <phoneticPr fontId="8" type="noConversion"/>
  </si>
  <si>
    <t>1、暂无材料接收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</si>
  <si>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1、支架安装检验
2、电气施工检验
3、电缆敷设检验</t>
    <phoneticPr fontId="8" type="noConversion"/>
  </si>
  <si>
    <t>阴
16-22</t>
    <phoneticPr fontId="8" type="noConversion"/>
  </si>
  <si>
    <t>阴
17-21</t>
    <phoneticPr fontId="8" type="noConversion"/>
  </si>
  <si>
    <t>阴
15-22</t>
    <phoneticPr fontId="8" type="noConversion"/>
  </si>
  <si>
    <t>多云
17-25</t>
    <phoneticPr fontId="8" type="noConversion"/>
  </si>
  <si>
    <t>多云
19-25</t>
    <phoneticPr fontId="8" type="noConversion"/>
  </si>
  <si>
    <t>多云
 18-26</t>
    <phoneticPr fontId="8" type="noConversion"/>
  </si>
  <si>
    <t>2021.10.21-2021.10.27</t>
    <phoneticPr fontId="8" type="noConversion"/>
  </si>
  <si>
    <t>施工周报第二十二期</t>
    <phoneticPr fontId="8" type="noConversion"/>
  </si>
  <si>
    <r>
      <t>1、、本周支架安装完成185组，累计完成778组；组件共安装完成112组，累计完成515组，累计安装容量21.37MW，累计完成占比59.07%；
    （1）3*30支架安装完成150组，累计完成584组，占比85.26%；组件安装完成99组，累计完成430组，累计完成18.77MW,占比62.77%；
    （2 ）3*21支架安装完成35组，累计完成194组，占比95.1%；组件安装完成13组，共计完成85组，累计完成2.6MW,占比41.67%。
2、逆变器安装5台,累计完成55台，
3、32、33#、35#桩头除锈完成417根。
4、本周截桩48根，累计完成468根。
5</t>
    </r>
    <r>
      <rPr>
        <sz val="12"/>
        <rFont val="宋体"/>
        <family val="3"/>
        <charset val="134"/>
      </rPr>
      <t>、1)500*200桥架安装54米，累计安装222米，占比28.83%， 
   2)300*200桥架安装216米，累计安装1236米，占比41.9%，</t>
    </r>
    <r>
      <rPr>
        <sz val="12"/>
        <color theme="1"/>
        <rFont val="宋体"/>
        <family val="3"/>
        <charset val="134"/>
      </rPr>
      <t xml:space="preserve">
   3)200*200桥架安装522米，累计安装686米，占比100.00%，.   
6、逆变器4㎡电缆放线本周完成11778米，累计完成63773米，占比23.43% .   
7、本周低压120放线419米，累计完成1287米，120接线完成24个，累计完成24个  . 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</si>
  <si>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 xml:space="preserve">施工内容：
1、桩头打磨防腐360个；                                                                                                                                                                                    2、支架安装70组，组件安装140组；                                                                                                                                                       3、32#、33#方阵鱼塘注水；                                                                                                                                                     4、逆变器安装30台，500*200桥架安装100米，300*200桥架安装300米，200*200桥架安装100米3                                                                                                         5、光伏线敷设30000米；
材料到货情况： 
无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</si>
  <si>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1、部分区域支架桩入土深度较浅，需加固方案
2、因480和485组件供货问题，组串调整后光伏线用量增加
3、支架檩条与斜梁加固，采用M12U型直角螺栓加防松螺母加固方案已得到设计院初步认可，现场试验后大面积开展。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</si>
</sst>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"/>
  </numFmts>
  <fonts count="12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2</xdr:col>
      <xdr:colOff>312420</xdr:colOff>
      <xdr:row>54</xdr:row>
      <xdr:rowOff>1685925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882C89B0-6976-458F-85AD-E18EB537A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2623780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54</xdr:row>
      <xdr:rowOff>7620</xdr:rowOff>
    </xdr:from>
    <xdr:to>
      <xdr:col>6</xdr:col>
      <xdr:colOff>480060</xdr:colOff>
      <xdr:row>55</xdr:row>
      <xdr:rowOff>7620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97B13DA5-7B5B-4C4F-AEB8-1B21D6755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55520" y="22631400"/>
          <a:ext cx="2255520" cy="169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zoomScaleNormal="100" workbookViewId="0">
      <selection activeCell="N40" sqref="N40"/>
    </sheetView>
  </sheetViews>
  <sheetFormatPr defaultColWidth="9" defaultRowHeight="14.4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2" ht="32.4" customHeight="1">
      <c r="A1" s="38" t="s">
        <v>87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30" customHeight="1">
      <c r="A2" s="13" t="s">
        <v>0</v>
      </c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</row>
    <row r="3" spans="1:12" ht="30" customHeight="1">
      <c r="A3" s="25" t="s">
        <v>2</v>
      </c>
      <c r="B3" s="27" t="s">
        <v>3</v>
      </c>
      <c r="C3" s="27"/>
      <c r="D3" s="25" t="s">
        <v>4</v>
      </c>
      <c r="E3" s="25"/>
      <c r="F3" s="25"/>
      <c r="G3" s="25"/>
      <c r="H3" s="25"/>
      <c r="I3" s="25"/>
      <c r="J3" s="25"/>
      <c r="K3" s="25" t="s">
        <v>5</v>
      </c>
    </row>
    <row r="4" spans="1:12" ht="30" customHeight="1">
      <c r="A4" s="25"/>
      <c r="B4" s="27"/>
      <c r="C4" s="27"/>
      <c r="D4" s="4">
        <v>10.210000000000001</v>
      </c>
      <c r="E4" s="4">
        <v>10.220000000000001</v>
      </c>
      <c r="F4" s="19">
        <v>10.23</v>
      </c>
      <c r="G4" s="19">
        <v>10.24</v>
      </c>
      <c r="H4" s="19">
        <v>10.25</v>
      </c>
      <c r="I4" s="19">
        <v>10.26</v>
      </c>
      <c r="J4" s="19">
        <v>10.27</v>
      </c>
      <c r="K4" s="25"/>
    </row>
    <row r="5" spans="1:12" ht="59.4" customHeight="1">
      <c r="A5" s="13" t="s">
        <v>6</v>
      </c>
      <c r="B5" s="27" t="s">
        <v>7</v>
      </c>
      <c r="C5" s="27"/>
      <c r="D5" s="14" t="s">
        <v>80</v>
      </c>
      <c r="E5" s="14" t="s">
        <v>81</v>
      </c>
      <c r="F5" s="14" t="s">
        <v>82</v>
      </c>
      <c r="G5" s="14" t="s">
        <v>83</v>
      </c>
      <c r="H5" s="14" t="s">
        <v>84</v>
      </c>
      <c r="I5" s="14" t="s">
        <v>85</v>
      </c>
      <c r="J5" s="14" t="s">
        <v>76</v>
      </c>
      <c r="K5" s="14" t="s">
        <v>86</v>
      </c>
    </row>
    <row r="6" spans="1:12" ht="45.6" customHeight="1">
      <c r="A6" s="13" t="s">
        <v>8</v>
      </c>
      <c r="B6" s="27" t="s">
        <v>9</v>
      </c>
      <c r="C6" s="27"/>
      <c r="D6" s="25" t="s">
        <v>10</v>
      </c>
      <c r="E6" s="25"/>
      <c r="F6" s="36">
        <v>5</v>
      </c>
      <c r="G6" s="36"/>
      <c r="H6" s="27" t="s">
        <v>11</v>
      </c>
      <c r="I6" s="27"/>
      <c r="J6" s="25">
        <v>108</v>
      </c>
      <c r="K6" s="25"/>
    </row>
    <row r="7" spans="1:12" ht="30" customHeight="1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2" ht="226.2" customHeight="1">
      <c r="A8" s="39" t="s">
        <v>88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7" t="s">
        <v>74</v>
      </c>
    </row>
    <row r="9" spans="1:12" ht="30" customHeight="1">
      <c r="A9" s="31" t="s">
        <v>13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2" ht="109.8" customHeight="1">
      <c r="A10" s="39" t="s">
        <v>79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 ht="22.2" customHeight="1">
      <c r="A11" s="31" t="s">
        <v>14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2" ht="124.8" customHeight="1">
      <c r="A12" s="39" t="s">
        <v>89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2" ht="23.4" customHeight="1">
      <c r="A13" s="31" t="s">
        <v>15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2" ht="30" customHeight="1">
      <c r="A14" s="13" t="s">
        <v>16</v>
      </c>
      <c r="B14" s="13" t="s">
        <v>17</v>
      </c>
      <c r="C14" s="13" t="s">
        <v>18</v>
      </c>
      <c r="D14" s="25" t="s">
        <v>19</v>
      </c>
      <c r="E14" s="25"/>
      <c r="F14" s="36" t="s">
        <v>20</v>
      </c>
      <c r="G14" s="36"/>
      <c r="H14" s="25" t="s">
        <v>21</v>
      </c>
      <c r="I14" s="25"/>
      <c r="J14" s="25"/>
      <c r="K14" s="13" t="s">
        <v>22</v>
      </c>
    </row>
    <row r="15" spans="1:12" ht="21.6" customHeight="1">
      <c r="A15" s="24" t="s">
        <v>23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2" ht="25.2" customHeight="1">
      <c r="A16" s="13" t="s">
        <v>72</v>
      </c>
      <c r="B16" s="13" t="s">
        <v>73</v>
      </c>
      <c r="C16" s="13"/>
      <c r="D16" s="25">
        <v>48</v>
      </c>
      <c r="E16" s="25"/>
      <c r="F16" s="25">
        <f>253+79+88+48</f>
        <v>468</v>
      </c>
      <c r="G16" s="25"/>
      <c r="H16" s="30"/>
      <c r="I16" s="30"/>
      <c r="J16" s="30"/>
      <c r="K16" s="15"/>
    </row>
    <row r="17" spans="1:11" ht="30" customHeight="1">
      <c r="A17" s="24" t="s">
        <v>24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22.2" customHeight="1">
      <c r="A18" s="13" t="s">
        <v>25</v>
      </c>
      <c r="B18" s="13" t="s">
        <v>26</v>
      </c>
      <c r="C18" s="13">
        <v>685</v>
      </c>
      <c r="D18" s="25">
        <v>150</v>
      </c>
      <c r="E18" s="25"/>
      <c r="F18" s="36">
        <f>22+28+70+49+34+31+26+56+48+70+150</f>
        <v>584</v>
      </c>
      <c r="G18" s="36"/>
      <c r="H18" s="30">
        <f>F18/C18</f>
        <v>0.85255474452554747</v>
      </c>
      <c r="I18" s="30"/>
      <c r="J18" s="30"/>
      <c r="K18" s="26">
        <f>F19*0.000485*90</f>
        <v>18.769500000000001</v>
      </c>
    </row>
    <row r="19" spans="1:11" ht="22.2" customHeight="1">
      <c r="A19" s="12" t="s">
        <v>27</v>
      </c>
      <c r="B19" s="12" t="s">
        <v>26</v>
      </c>
      <c r="C19" s="12">
        <v>685</v>
      </c>
      <c r="D19" s="25">
        <v>99</v>
      </c>
      <c r="E19" s="25"/>
      <c r="F19" s="36">
        <f>12+20+23+38+59+50+54+52+23+99</f>
        <v>430</v>
      </c>
      <c r="G19" s="36"/>
      <c r="H19" s="30">
        <f t="shared" ref="H19:H21" si="0">F19/C19</f>
        <v>0.62773722627737227</v>
      </c>
      <c r="I19" s="30"/>
      <c r="J19" s="30"/>
      <c r="K19" s="26"/>
    </row>
    <row r="20" spans="1:11" ht="22.2" customHeight="1">
      <c r="A20" s="18" t="s">
        <v>70</v>
      </c>
      <c r="B20" s="12" t="s">
        <v>26</v>
      </c>
      <c r="C20" s="12">
        <v>204</v>
      </c>
      <c r="D20" s="25">
        <v>35</v>
      </c>
      <c r="E20" s="25"/>
      <c r="F20" s="36">
        <f>14+15+9+32+16+16+4+11+17+25+35</f>
        <v>194</v>
      </c>
      <c r="G20" s="36"/>
      <c r="H20" s="30">
        <f t="shared" si="0"/>
        <v>0.9509803921568627</v>
      </c>
      <c r="I20" s="30"/>
      <c r="J20" s="30"/>
      <c r="K20" s="26">
        <f>F21*0.000485*63</f>
        <v>2.5971750000000005</v>
      </c>
    </row>
    <row r="21" spans="1:11" ht="22.2" customHeight="1">
      <c r="A21" s="12" t="s">
        <v>28</v>
      </c>
      <c r="B21" s="12" t="s">
        <v>26</v>
      </c>
      <c r="C21" s="12">
        <v>204</v>
      </c>
      <c r="D21" s="25">
        <v>13</v>
      </c>
      <c r="E21" s="25"/>
      <c r="F21" s="36">
        <f>9+7+14+14+10+5+6+7+13</f>
        <v>85</v>
      </c>
      <c r="G21" s="36"/>
      <c r="H21" s="30">
        <f t="shared" si="0"/>
        <v>0.41666666666666669</v>
      </c>
      <c r="I21" s="30"/>
      <c r="J21" s="30"/>
      <c r="K21" s="26"/>
    </row>
    <row r="22" spans="1:11" ht="22.2" customHeight="1">
      <c r="A22" s="12" t="s">
        <v>75</v>
      </c>
      <c r="B22" s="12"/>
      <c r="C22" s="12"/>
      <c r="D22" s="25">
        <f>F18+F20</f>
        <v>778</v>
      </c>
      <c r="E22" s="25"/>
      <c r="F22" s="36">
        <f>F19+F21</f>
        <v>515</v>
      </c>
      <c r="G22" s="36"/>
      <c r="H22" s="37">
        <f>K18+K20</f>
        <v>21.366675000000001</v>
      </c>
      <c r="I22" s="37"/>
      <c r="J22" s="37"/>
      <c r="K22" s="16">
        <f>H22/36.17</f>
        <v>0.59072919546585567</v>
      </c>
    </row>
    <row r="23" spans="1:11" ht="19.2" customHeight="1">
      <c r="A23" s="24" t="s">
        <v>29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4" customHeight="1">
      <c r="A24" s="13" t="s">
        <v>30</v>
      </c>
      <c r="B24" s="13" t="s">
        <v>31</v>
      </c>
      <c r="C24" s="13">
        <v>142</v>
      </c>
      <c r="D24" s="25">
        <v>5</v>
      </c>
      <c r="E24" s="25"/>
      <c r="F24" s="36">
        <f>10+8+6+11+11+4+5</f>
        <v>55</v>
      </c>
      <c r="G24" s="36"/>
      <c r="H24" s="30">
        <f>F24/C24</f>
        <v>0.38732394366197181</v>
      </c>
      <c r="I24" s="30"/>
      <c r="J24" s="30"/>
      <c r="K24" s="6"/>
    </row>
    <row r="25" spans="1:11" ht="24" customHeight="1">
      <c r="A25" s="13" t="s">
        <v>32</v>
      </c>
      <c r="B25" s="13" t="s">
        <v>33</v>
      </c>
      <c r="C25" s="13">
        <v>272151</v>
      </c>
      <c r="D25" s="25">
        <v>11778</v>
      </c>
      <c r="E25" s="25"/>
      <c r="F25" s="36">
        <f>26652+25343+11778</f>
        <v>63773</v>
      </c>
      <c r="G25" s="36"/>
      <c r="H25" s="30">
        <f t="shared" ref="H25:H35" si="1">F25/C25</f>
        <v>0.23432947150662684</v>
      </c>
      <c r="I25" s="30"/>
      <c r="J25" s="30"/>
      <c r="K25" s="6"/>
    </row>
    <row r="26" spans="1:11" ht="24" customHeight="1">
      <c r="A26" s="13" t="s">
        <v>34</v>
      </c>
      <c r="B26" s="13" t="s">
        <v>33</v>
      </c>
      <c r="C26" s="13">
        <v>272151</v>
      </c>
      <c r="D26" s="25">
        <v>11779</v>
      </c>
      <c r="E26" s="25"/>
      <c r="F26" s="36">
        <f>26652+25343+11778</f>
        <v>63773</v>
      </c>
      <c r="G26" s="36"/>
      <c r="H26" s="30">
        <f t="shared" si="1"/>
        <v>0.23432947150662684</v>
      </c>
      <c r="I26" s="30"/>
      <c r="J26" s="30"/>
      <c r="K26" s="6"/>
    </row>
    <row r="27" spans="1:11" ht="24" customHeight="1">
      <c r="A27" s="13" t="s">
        <v>35</v>
      </c>
      <c r="B27" s="13" t="s">
        <v>77</v>
      </c>
      <c r="C27" s="14">
        <v>139</v>
      </c>
      <c r="D27" s="25">
        <v>24</v>
      </c>
      <c r="E27" s="25"/>
      <c r="F27" s="36">
        <f>24</f>
        <v>24</v>
      </c>
      <c r="G27" s="36"/>
      <c r="H27" s="30">
        <f t="shared" si="1"/>
        <v>0.17266187050359713</v>
      </c>
      <c r="I27" s="30"/>
      <c r="J27" s="30"/>
      <c r="K27" s="6"/>
    </row>
    <row r="28" spans="1:11" ht="24" customHeight="1">
      <c r="A28" s="13" t="s">
        <v>36</v>
      </c>
      <c r="B28" s="13" t="s">
        <v>33</v>
      </c>
      <c r="C28" s="13">
        <v>19686</v>
      </c>
      <c r="D28" s="25">
        <v>419</v>
      </c>
      <c r="E28" s="25"/>
      <c r="F28" s="36">
        <f>868+419</f>
        <v>1287</v>
      </c>
      <c r="G28" s="36"/>
      <c r="H28" s="30">
        <f t="shared" si="1"/>
        <v>6.5376409631209997E-2</v>
      </c>
      <c r="I28" s="30"/>
      <c r="J28" s="30"/>
      <c r="K28" s="6"/>
    </row>
    <row r="29" spans="1:11" ht="24" customHeight="1">
      <c r="A29" s="13" t="s">
        <v>37</v>
      </c>
      <c r="B29" s="13" t="s">
        <v>33</v>
      </c>
      <c r="C29" s="13">
        <v>2950</v>
      </c>
      <c r="D29" s="25">
        <v>216</v>
      </c>
      <c r="E29" s="25"/>
      <c r="F29" s="36">
        <f>252+288+186+42+210+42+216</f>
        <v>1236</v>
      </c>
      <c r="G29" s="36"/>
      <c r="H29" s="30">
        <f t="shared" si="1"/>
        <v>0.41898305084745763</v>
      </c>
      <c r="I29" s="30"/>
      <c r="J29" s="30"/>
      <c r="K29" s="6"/>
    </row>
    <row r="30" spans="1:11" ht="24" customHeight="1">
      <c r="A30" s="13" t="s">
        <v>38</v>
      </c>
      <c r="B30" s="13" t="s">
        <v>33</v>
      </c>
      <c r="C30" s="14">
        <v>770</v>
      </c>
      <c r="D30" s="25">
        <v>54</v>
      </c>
      <c r="E30" s="25"/>
      <c r="F30" s="36">
        <f>102+42+24+54</f>
        <v>222</v>
      </c>
      <c r="G30" s="36"/>
      <c r="H30" s="30">
        <f t="shared" si="1"/>
        <v>0.2883116883116883</v>
      </c>
      <c r="I30" s="30"/>
      <c r="J30" s="30"/>
      <c r="K30" s="6"/>
    </row>
    <row r="31" spans="1:11" ht="24" customHeight="1">
      <c r="A31" s="5" t="s">
        <v>71</v>
      </c>
      <c r="B31" s="13" t="s">
        <v>33</v>
      </c>
      <c r="C31" s="14">
        <v>686</v>
      </c>
      <c r="D31" s="25">
        <v>522</v>
      </c>
      <c r="E31" s="25"/>
      <c r="F31" s="36">
        <f>60+104+522</f>
        <v>686</v>
      </c>
      <c r="G31" s="36"/>
      <c r="H31" s="30">
        <f t="shared" ref="H31" si="2">F31/C31</f>
        <v>1</v>
      </c>
      <c r="I31" s="30"/>
      <c r="J31" s="30"/>
      <c r="K31" s="6"/>
    </row>
    <row r="32" spans="1:11" ht="24" customHeight="1">
      <c r="A32" s="13" t="s">
        <v>39</v>
      </c>
      <c r="B32" s="13" t="s">
        <v>33</v>
      </c>
      <c r="C32" s="13">
        <v>147</v>
      </c>
      <c r="D32" s="26">
        <f>(D29+D30+D31)*0.033363595</f>
        <v>26.423967240000003</v>
      </c>
      <c r="E32" s="26"/>
      <c r="F32" s="26">
        <f>(F29+F30+F31)*0.033363595</f>
        <v>71.531547680000003</v>
      </c>
      <c r="G32" s="26"/>
      <c r="H32" s="30">
        <f t="shared" si="1"/>
        <v>0.48660916789115649</v>
      </c>
      <c r="I32" s="30"/>
      <c r="J32" s="30"/>
      <c r="K32" s="6"/>
    </row>
    <row r="33" spans="1:11" ht="24" customHeight="1">
      <c r="A33" s="13" t="s">
        <v>40</v>
      </c>
      <c r="B33" s="13" t="s">
        <v>33</v>
      </c>
      <c r="C33" s="13">
        <v>226.5</v>
      </c>
      <c r="D33" s="26">
        <f>D24*(226.5/142)</f>
        <v>7.975352112676056</v>
      </c>
      <c r="E33" s="26"/>
      <c r="F33" s="26">
        <f>F24*(226.5/142)</f>
        <v>87.728873239436624</v>
      </c>
      <c r="G33" s="26"/>
      <c r="H33" s="30">
        <f t="shared" si="1"/>
        <v>0.38732394366197187</v>
      </c>
      <c r="I33" s="30"/>
      <c r="J33" s="30"/>
      <c r="K33" s="6"/>
    </row>
    <row r="34" spans="1:11" ht="24" customHeight="1">
      <c r="A34" s="13" t="s">
        <v>41</v>
      </c>
      <c r="B34" s="13" t="s">
        <v>33</v>
      </c>
      <c r="C34" s="13">
        <v>3289</v>
      </c>
      <c r="D34" s="25">
        <v>365.4</v>
      </c>
      <c r="E34" s="25"/>
      <c r="F34" s="36">
        <f>365.4</f>
        <v>365.4</v>
      </c>
      <c r="G34" s="36"/>
      <c r="H34" s="30">
        <f t="shared" si="1"/>
        <v>0.11109759805411978</v>
      </c>
      <c r="I34" s="30"/>
      <c r="J34" s="30"/>
      <c r="K34" s="21">
        <f>C34/9</f>
        <v>365.44444444444446</v>
      </c>
    </row>
    <row r="35" spans="1:11" ht="24" customHeight="1">
      <c r="A35" s="13" t="s">
        <v>42</v>
      </c>
      <c r="B35" s="13" t="s">
        <v>31</v>
      </c>
      <c r="C35" s="13">
        <v>9</v>
      </c>
      <c r="D35" s="25">
        <v>1.25</v>
      </c>
      <c r="E35" s="25"/>
      <c r="F35" s="36">
        <f>1.25</f>
        <v>1.25</v>
      </c>
      <c r="G35" s="36"/>
      <c r="H35" s="30">
        <f t="shared" si="1"/>
        <v>0.1388888888888889</v>
      </c>
      <c r="I35" s="30"/>
      <c r="J35" s="30"/>
      <c r="K35" s="6"/>
    </row>
    <row r="36" spans="1:11" ht="24" customHeight="1">
      <c r="A36" s="31" t="s">
        <v>43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24" customHeight="1">
      <c r="A37" s="33" t="s">
        <v>78</v>
      </c>
      <c r="B37" s="34"/>
      <c r="C37" s="34"/>
      <c r="D37" s="34"/>
      <c r="E37" s="34"/>
      <c r="F37" s="34"/>
      <c r="G37" s="34"/>
      <c r="H37" s="34"/>
      <c r="I37" s="34"/>
      <c r="J37" s="34"/>
      <c r="K37" s="35"/>
    </row>
    <row r="38" spans="1:11" ht="21" customHeight="1">
      <c r="A38" s="31" t="s">
        <v>44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66.599999999999994" customHeight="1">
      <c r="A39" s="28" t="s">
        <v>90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24" customHeight="1">
      <c r="A40" s="31" t="s">
        <v>69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ht="35.4" customHeight="1">
      <c r="A41" s="14" t="s">
        <v>45</v>
      </c>
      <c r="B41" s="14" t="s">
        <v>46</v>
      </c>
      <c r="C41" s="14" t="s">
        <v>47</v>
      </c>
      <c r="D41" s="14" t="s">
        <v>48</v>
      </c>
      <c r="E41" s="14" t="s">
        <v>49</v>
      </c>
      <c r="F41" s="14" t="s">
        <v>50</v>
      </c>
      <c r="G41" s="14" t="s">
        <v>51</v>
      </c>
      <c r="H41" s="14" t="s">
        <v>52</v>
      </c>
      <c r="I41" s="14" t="s">
        <v>53</v>
      </c>
      <c r="J41" s="14" t="s">
        <v>54</v>
      </c>
      <c r="K41" s="14" t="s">
        <v>22</v>
      </c>
    </row>
    <row r="42" spans="1:11" ht="30" customHeight="1">
      <c r="A42" s="14" t="s">
        <v>55</v>
      </c>
      <c r="B42" s="14">
        <v>10</v>
      </c>
      <c r="C42" s="20">
        <v>10</v>
      </c>
      <c r="D42" s="20">
        <v>10</v>
      </c>
      <c r="E42" s="20">
        <v>10</v>
      </c>
      <c r="F42" s="20">
        <v>10</v>
      </c>
      <c r="G42" s="20">
        <v>10</v>
      </c>
      <c r="H42" s="20">
        <v>10</v>
      </c>
      <c r="I42" s="20">
        <f>SUM(B42:H42)</f>
        <v>70</v>
      </c>
      <c r="J42" s="7">
        <f>(I42+F18+F20)/889</f>
        <v>0.953880764904387</v>
      </c>
      <c r="K42" s="14"/>
    </row>
    <row r="43" spans="1:11" ht="30" customHeight="1">
      <c r="A43" s="14" t="s">
        <v>56</v>
      </c>
      <c r="B43" s="14">
        <v>20</v>
      </c>
      <c r="C43" s="20">
        <v>20</v>
      </c>
      <c r="D43" s="20">
        <v>20</v>
      </c>
      <c r="E43" s="20">
        <v>20</v>
      </c>
      <c r="F43" s="20">
        <v>20</v>
      </c>
      <c r="G43" s="20">
        <v>20</v>
      </c>
      <c r="H43" s="20">
        <v>20</v>
      </c>
      <c r="I43" s="20">
        <f>SUM(B43:H43)</f>
        <v>140</v>
      </c>
      <c r="J43" s="7">
        <f>(I43+F19+F21)/889</f>
        <v>0.73678290213723285</v>
      </c>
      <c r="K43" s="14"/>
    </row>
    <row r="44" spans="1:11" ht="21.6" customHeight="1">
      <c r="A44" s="32" t="s">
        <v>57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23.4" customHeight="1">
      <c r="A45" s="28" t="s">
        <v>58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23.4" customHeight="1">
      <c r="A46" s="27" t="s">
        <v>59</v>
      </c>
      <c r="B46" s="27"/>
      <c r="C46" s="27"/>
      <c r="D46" s="27"/>
      <c r="E46" s="27"/>
      <c r="F46" s="27"/>
      <c r="G46" s="27" t="s">
        <v>60</v>
      </c>
      <c r="H46" s="27"/>
      <c r="I46" s="27"/>
      <c r="J46" s="27"/>
      <c r="K46" s="27"/>
    </row>
    <row r="47" spans="1:11" ht="24" customHeight="1">
      <c r="A47" s="27" t="s">
        <v>61</v>
      </c>
      <c r="B47" s="27"/>
      <c r="C47" s="27"/>
      <c r="D47" s="27"/>
      <c r="E47" s="27"/>
      <c r="F47" s="27" t="s">
        <v>62</v>
      </c>
      <c r="G47" s="27"/>
      <c r="H47" s="27" t="s">
        <v>63</v>
      </c>
      <c r="I47" s="27"/>
      <c r="J47" s="27" t="s">
        <v>64</v>
      </c>
      <c r="K47" s="27"/>
    </row>
    <row r="48" spans="1:11" ht="30" customHeight="1">
      <c r="A48" s="27" t="s">
        <v>65</v>
      </c>
      <c r="B48" s="27"/>
      <c r="C48" s="27"/>
      <c r="D48" s="27"/>
      <c r="E48" s="27"/>
      <c r="F48" s="27">
        <v>4</v>
      </c>
      <c r="G48" s="27"/>
      <c r="H48" s="27">
        <v>4</v>
      </c>
      <c r="I48" s="27"/>
      <c r="J48" s="27">
        <v>1</v>
      </c>
      <c r="K48" s="27"/>
    </row>
    <row r="49" spans="1:11" ht="13.2" customHeight="1">
      <c r="A49" s="27"/>
      <c r="B49" s="27"/>
      <c r="C49" s="27"/>
      <c r="D49" s="27"/>
      <c r="E49" s="27"/>
      <c r="F49" s="29"/>
      <c r="G49" s="29"/>
      <c r="H49" s="27"/>
      <c r="I49" s="27"/>
      <c r="J49" s="27"/>
      <c r="K49" s="27"/>
    </row>
    <row r="50" spans="1:11" ht="16.8" customHeight="1">
      <c r="A50" s="28" t="s">
        <v>66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8" customHeight="1">
      <c r="A51" s="27" t="s">
        <v>59</v>
      </c>
      <c r="B51" s="27"/>
      <c r="C51" s="27"/>
      <c r="D51" s="27"/>
      <c r="E51" s="27"/>
      <c r="F51" s="27" t="s">
        <v>60</v>
      </c>
      <c r="G51" s="27"/>
      <c r="H51" s="27"/>
      <c r="I51" s="27"/>
      <c r="J51" s="27"/>
      <c r="K51" s="27"/>
    </row>
    <row r="52" spans="1:11" ht="20.399999999999999" customHeight="1">
      <c r="A52" s="27" t="s">
        <v>61</v>
      </c>
      <c r="B52" s="27"/>
      <c r="C52" s="27"/>
      <c r="D52" s="27"/>
      <c r="E52" s="27"/>
      <c r="F52" s="27" t="s">
        <v>67</v>
      </c>
      <c r="G52" s="27"/>
      <c r="H52" s="27" t="s">
        <v>63</v>
      </c>
      <c r="I52" s="27"/>
      <c r="J52" s="27" t="s">
        <v>64</v>
      </c>
      <c r="K52" s="27"/>
    </row>
    <row r="53" spans="1:11" ht="13.8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24.6" customHeight="1">
      <c r="A54" s="22" t="s">
        <v>68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ht="133.19999999999999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>
      <c r="A56" s="8"/>
      <c r="B56" s="8"/>
      <c r="C56" s="8"/>
      <c r="D56" s="9"/>
      <c r="E56" s="9"/>
      <c r="F56" s="10"/>
      <c r="G56" s="10"/>
      <c r="H56" s="11"/>
      <c r="I56" s="11"/>
      <c r="J56" s="11"/>
      <c r="K56" s="8"/>
    </row>
  </sheetData>
  <mergeCells count="115">
    <mergeCell ref="D22:E22"/>
    <mergeCell ref="F22:G22"/>
    <mergeCell ref="H22:J22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A17:K17"/>
    <mergeCell ref="D18:E18"/>
    <mergeCell ref="F18:G18"/>
    <mergeCell ref="D19:E19"/>
    <mergeCell ref="F19:G19"/>
    <mergeCell ref="D20:E20"/>
    <mergeCell ref="F20:G20"/>
    <mergeCell ref="D21:E21"/>
    <mergeCell ref="F21:G21"/>
    <mergeCell ref="H18:J18"/>
    <mergeCell ref="H19:J19"/>
    <mergeCell ref="H20:J20"/>
    <mergeCell ref="H21:J21"/>
    <mergeCell ref="A23:K23"/>
    <mergeCell ref="D24:E24"/>
    <mergeCell ref="F24:G24"/>
    <mergeCell ref="H24:J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2:E32"/>
    <mergeCell ref="F32:G32"/>
    <mergeCell ref="H32:J32"/>
    <mergeCell ref="D33:E33"/>
    <mergeCell ref="F33:G33"/>
    <mergeCell ref="H33:J33"/>
    <mergeCell ref="D31:E31"/>
    <mergeCell ref="F31:G31"/>
    <mergeCell ref="H31:J31"/>
    <mergeCell ref="F49:G49"/>
    <mergeCell ref="H49:I49"/>
    <mergeCell ref="J49:K49"/>
    <mergeCell ref="D16:E16"/>
    <mergeCell ref="F16:G16"/>
    <mergeCell ref="H16:J16"/>
    <mergeCell ref="A40:K40"/>
    <mergeCell ref="A44:K44"/>
    <mergeCell ref="A45:K45"/>
    <mergeCell ref="A46:F46"/>
    <mergeCell ref="G46:K46"/>
    <mergeCell ref="A37:K37"/>
    <mergeCell ref="F47:G47"/>
    <mergeCell ref="H47:I47"/>
    <mergeCell ref="J47:K47"/>
    <mergeCell ref="D34:E34"/>
    <mergeCell ref="F34:G34"/>
    <mergeCell ref="H34:J34"/>
    <mergeCell ref="D35:E35"/>
    <mergeCell ref="F35:G35"/>
    <mergeCell ref="H35:J35"/>
    <mergeCell ref="A36:K36"/>
    <mergeCell ref="A38:K38"/>
    <mergeCell ref="A39:K39"/>
    <mergeCell ref="A54:K54"/>
    <mergeCell ref="A55:K55"/>
    <mergeCell ref="A3:A4"/>
    <mergeCell ref="K3:K4"/>
    <mergeCell ref="K18:K19"/>
    <mergeCell ref="K20:K21"/>
    <mergeCell ref="B3:C4"/>
    <mergeCell ref="A50:K50"/>
    <mergeCell ref="A51:E51"/>
    <mergeCell ref="F51:K51"/>
    <mergeCell ref="A52:E52"/>
    <mergeCell ref="F52:G52"/>
    <mergeCell ref="H52:I52"/>
    <mergeCell ref="J52:K52"/>
    <mergeCell ref="A53:E53"/>
    <mergeCell ref="F53:G53"/>
    <mergeCell ref="H53:I53"/>
    <mergeCell ref="J53:K53"/>
    <mergeCell ref="A47:E47"/>
    <mergeCell ref="A48:E48"/>
    <mergeCell ref="F48:G48"/>
    <mergeCell ref="H48:I48"/>
    <mergeCell ref="J48:K48"/>
    <mergeCell ref="A49:E49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田维东</cp:lastModifiedBy>
  <cp:lastPrinted>2021-10-06T12:19:23Z</cp:lastPrinted>
  <dcterms:created xsi:type="dcterms:W3CDTF">2015-06-05T18:19:00Z</dcterms:created>
  <dcterms:modified xsi:type="dcterms:W3CDTF">2021-10-28T00:43:34Z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