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F:\中建富华\监理周报、月报、回复单\周报\"/>
    </mc:Choice>
  </mc:AlternateContent>
  <xr:revisionPtr revIDLastSave="0" documentId="13_ncr:1_{A01F322B-B5A1-41A3-9162-12DF082CE3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施工周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F29" i="1" l="1"/>
  <c r="F28" i="1"/>
  <c r="F27" i="1"/>
  <c r="F35" i="1" s="1"/>
  <c r="D35" i="1"/>
  <c r="F25" i="1"/>
  <c r="F26" i="1" s="1"/>
  <c r="F24" i="1"/>
  <c r="F21" i="1"/>
  <c r="F19" i="1"/>
  <c r="F18" i="1"/>
  <c r="D26" i="1"/>
  <c r="C22" i="1"/>
  <c r="B22" i="1"/>
  <c r="F20" i="1"/>
  <c r="F16" i="1"/>
  <c r="I46" i="1" l="1"/>
  <c r="I45" i="1"/>
  <c r="F34" i="1" l="1"/>
  <c r="K34" i="1"/>
  <c r="F33" i="1"/>
  <c r="F31" i="1"/>
  <c r="F32" i="1" s="1"/>
  <c r="F30" i="1"/>
  <c r="J45" i="1" l="1"/>
  <c r="J46" i="1"/>
  <c r="D22" i="1"/>
  <c r="F22" i="1" l="1"/>
  <c r="H31" i="1" l="1"/>
  <c r="K20" i="1" l="1"/>
  <c r="H21" i="1" l="1"/>
  <c r="H20" i="1"/>
  <c r="H18" i="1"/>
  <c r="K18" i="1" l="1"/>
  <c r="H22" i="1" s="1"/>
  <c r="K22" i="1" s="1"/>
  <c r="H19" i="1"/>
  <c r="H35" i="1"/>
  <c r="H34" i="1"/>
  <c r="H33" i="1"/>
  <c r="H32" i="1"/>
  <c r="H30" i="1"/>
  <c r="H29" i="1"/>
  <c r="H28" i="1"/>
  <c r="H27" i="1"/>
  <c r="H26" i="1"/>
  <c r="H25" i="1"/>
  <c r="H24" i="1"/>
</calcChain>
</file>

<file path=xl/sharedStrings.xml><?xml version="1.0" encoding="utf-8"?>
<sst xmlns="http://schemas.openxmlformats.org/spreadsheetml/2006/main" count="118" uniqueCount="99">
  <si>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</si>
  <si>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</si>
  <si>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</si>
  <si>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</si>
  <si>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</si>
  <si>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</si>
  <si>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</si>
  <si>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</si>
  <si>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施工单位</t>
  </si>
  <si>
    <t>安徽中建富华能源建设有限公司</t>
  </si>
  <si>
    <t>管理人员</t>
  </si>
  <si>
    <t>施工人员</t>
  </si>
  <si>
    <t>一、本周主要工作汇报：</t>
  </si>
  <si>
    <t>二、质量、安全管控</t>
  </si>
  <si>
    <t>三、下周工作安排：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</si>
  <si>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</si>
  <si>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</si>
  <si>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</si>
  <si>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</si>
  <si>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</si>
  <si>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</si>
  <si>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</si>
  <si>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</si>
  <si>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</si>
  <si>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二、场区机电安装工程</t>
  </si>
  <si>
    <t>3*30支架安装</t>
  </si>
  <si>
    <t>组</t>
  </si>
  <si>
    <t>3*30组件安装</t>
  </si>
  <si>
    <t>3*21组件安装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</si>
  <si>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</si>
  <si>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</si>
  <si>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</si>
  <si>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</si>
  <si>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</si>
  <si>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</si>
  <si>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</si>
  <si>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</si>
  <si>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</si>
  <si>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</si>
  <si>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</si>
  <si>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</si>
  <si>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</si>
  <si>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</si>
  <si>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</si>
  <si>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六：主要协调问题：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</si>
  <si>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</si>
  <si>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</si>
  <si>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</si>
  <si>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</si>
  <si>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</si>
  <si>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</si>
  <si>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</si>
  <si>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</si>
  <si>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</si>
  <si>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</si>
  <si>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光伏支架安装计划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</si>
  <si>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</si>
  <si>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</si>
  <si>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</si>
  <si>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</si>
  <si>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</si>
  <si>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</si>
  <si>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</si>
  <si>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</si>
  <si>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</si>
  <si>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</si>
  <si>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</si>
  <si>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</si>
  <si>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</si>
  <si>
    <t>七、本周施工计划表</t>
    <phoneticPr fontId="8" type="noConversion"/>
  </si>
  <si>
    <r>
      <t>3*21</t>
    </r>
    <r>
      <rPr>
        <sz val="12"/>
        <color rgb="FF000000"/>
        <rFont val="宋体"/>
        <family val="3"/>
        <charset val="134"/>
      </rPr>
      <t>支架安装</t>
    </r>
  </si>
  <si>
    <t>200*200桥架安装</t>
  </si>
  <si>
    <t>截桩</t>
    <phoneticPr fontId="8" type="noConversion"/>
  </si>
  <si>
    <t>根</t>
    <phoneticPr fontId="8" type="noConversion"/>
  </si>
  <si>
    <t xml:space="preserve"> </t>
    <phoneticPr fontId="8" type="noConversion"/>
  </si>
  <si>
    <t>合计</t>
    <phoneticPr fontId="9" type="noConversion"/>
  </si>
  <si>
    <t>个</t>
    <phoneticPr fontId="8" type="noConversion"/>
  </si>
  <si>
    <t>1、暂无材料接收</t>
    <phoneticPr fontId="8" type="noConversion"/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</si>
  <si>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1、支架安装检验
2、电气施工检验
3、电缆敷设检验</t>
    <phoneticPr fontId="8" type="noConversion"/>
  </si>
  <si>
    <t>阴
16-22</t>
    <phoneticPr fontId="8" type="noConversion"/>
  </si>
  <si>
    <t>阴
17-21</t>
    <phoneticPr fontId="8" type="noConversion"/>
  </si>
  <si>
    <t>多云
 18-26</t>
    <phoneticPr fontId="8" type="noConversion"/>
  </si>
  <si>
    <t>1、部分区域支架桩入土深度较浅，需加固方案
2、因480和485组件供货问题，组串调整后光伏线用量增加
3、支架檩条与斜梁加固，采用M12U型直角螺栓加防松螺母加固方案已得到设计院初步认可，现场试验后大面积开展。</t>
    <phoneticPr fontId="8" type="noConversion"/>
  </si>
  <si>
    <t>小雨
19-25</t>
    <phoneticPr fontId="8" type="noConversion"/>
  </si>
  <si>
    <t>2021.11.04-2021.11.10</t>
    <phoneticPr fontId="8" type="noConversion"/>
  </si>
  <si>
    <t>多云
17-25</t>
    <phoneticPr fontId="8" type="noConversion"/>
  </si>
  <si>
    <t>多云
15-22</t>
    <phoneticPr fontId="8" type="noConversion"/>
  </si>
  <si>
    <t>阴
17-26</t>
    <phoneticPr fontId="8" type="noConversion"/>
  </si>
  <si>
    <r>
      <t>1、、本周支架安装完成13组，累计完成840组；组件共安装完成117组，累计完成730组，累计安装容量30.57MW，累计完成占比84.51%；
    （1）3*30支架安装完成13组，累计完成645组，占比94.16%；组件安装完成106组，累计完成631组，累计完成27.54MW,占比92.12%；
    （2 ）3*21支架安装完成0组，累计完成196组，占比96.08%；组件安装完成11组，共计完成99组，累计完成3.02MW,占比48.53%。
2、逆变器安装11台,累计完成74台，
3</t>
    </r>
    <r>
      <rPr>
        <sz val="12"/>
        <rFont val="宋体"/>
        <family val="3"/>
        <charset val="134"/>
      </rPr>
      <t>、1)500*200桥架安装0米，累计安装222米，占比28.83%， 
   2)300*200桥架安装72米，累计安装1742米，占比59.05%，</t>
    </r>
    <r>
      <rPr>
        <sz val="12"/>
        <color theme="1"/>
        <rFont val="宋体"/>
        <family val="3"/>
        <charset val="134"/>
      </rPr>
      <t xml:space="preserve">
   3)200*200桥架安装0米，累计安装686米，占比100.00%，.   
4、逆变器4㎡电缆放线本周完成31328米，累计完成112426米，占比41.31% .   
5、本周低压120放线1180米，累计完成8925米，占比42.34%，120接线完成39个，累计完成63个
6、本周一标并网3000960w,累计并网3000960W 。</t>
    </r>
    <r>
      <rPr>
        <sz val="12"/>
        <color rgb="FFFF0000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  <phoneticPr fontId="8" type="noConversion"/>
  </si>
  <si>
    <t>四、并网容量：</t>
    <phoneticPr fontId="9" type="noConversion"/>
  </si>
  <si>
    <t>项目名称</t>
    <phoneticPr fontId="9" type="noConversion"/>
  </si>
  <si>
    <t>单位</t>
    <phoneticPr fontId="9" type="noConversion"/>
  </si>
  <si>
    <t>总容量</t>
    <phoneticPr fontId="9" type="noConversion"/>
  </si>
  <si>
    <t>并网容量</t>
    <phoneticPr fontId="9" type="noConversion"/>
  </si>
  <si>
    <t>累计并网容量</t>
    <phoneticPr fontId="9" type="noConversion"/>
  </si>
  <si>
    <t>累计并网比例</t>
    <phoneticPr fontId="9" type="noConversion"/>
  </si>
  <si>
    <t>MWp</t>
    <phoneticPr fontId="9" type="noConversion"/>
  </si>
  <si>
    <t xml:space="preserve">施工内容：
1、、支架安装70组，组件安装140组；                                                                                                                                                       2、32#、33#方阵鱼塘注水；                                                                                                                                                     3、逆变器安装30台，300*200桥架安装300米，                                                                                                         4、光伏线敷设30000米；
材料到货情况： 
无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</si>
  <si>
    <t>施工周报第二十四期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</si>
</sst>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"/>
  </numFmts>
  <fonts count="13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color rgb="FF000000"/>
      <name val="Times New Roman"/>
      <family val="1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11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/>
    <xf numFmtId="0" fontId="1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10" fontId="10" fillId="0" borderId="5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2</xdr:col>
      <xdr:colOff>330200</xdr:colOff>
      <xdr:row>58</xdr:row>
      <xdr:rowOff>7620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7C02F889-BB76-49DA-9621-0E346702F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98100"/>
          <a:ext cx="2265680" cy="1699260"/>
        </a:xfrm>
        <a:prstGeom prst="rect">
          <a:avLst/>
        </a:prstGeom>
      </xdr:spPr>
    </xdr:pic>
    <xdr:clientData/>
  </xdr:twoCellAnchor>
  <xdr:twoCellAnchor editAs="oneCell">
    <xdr:from>
      <xdr:col>2</xdr:col>
      <xdr:colOff>350520</xdr:colOff>
      <xdr:row>57</xdr:row>
      <xdr:rowOff>15240</xdr:rowOff>
    </xdr:from>
    <xdr:to>
      <xdr:col>6</xdr:col>
      <xdr:colOff>487680</xdr:colOff>
      <xdr:row>57</xdr:row>
      <xdr:rowOff>1689735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E35B8A22-69F8-4FE1-B819-327963950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22913340"/>
          <a:ext cx="2232660" cy="1674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zoomScaleNormal="100" workbookViewId="0">
      <selection sqref="A1:K1"/>
    </sheetView>
  </sheetViews>
  <sheetFormatPr defaultColWidth="9" defaultRowHeight="13.8" x14ac:dyDescent="0.25"/>
  <cols>
    <col min="1" max="1" width="20.33203125" customWidth="1"/>
    <col min="2" max="2" width="7.88671875" customWidth="1"/>
    <col min="3" max="3" width="8.21875" customWidth="1"/>
    <col min="4" max="5" width="7.44140625" style="1" customWidth="1"/>
    <col min="6" max="7" width="7.44140625" style="2" customWidth="1"/>
    <col min="8" max="9" width="7.44140625" style="3" customWidth="1"/>
    <col min="10" max="10" width="8.5546875" style="3" customWidth="1"/>
    <col min="11" max="11" width="11.109375" customWidth="1"/>
    <col min="14" max="14" width="9.5546875" customWidth="1"/>
  </cols>
  <sheetData>
    <row r="1" spans="1:12" ht="32.4" customHeight="1" x14ac:dyDescent="0.25">
      <c r="A1" s="37" t="s">
        <v>98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30" customHeight="1" x14ac:dyDescent="0.25">
      <c r="A2" s="13" t="s">
        <v>0</v>
      </c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</row>
    <row r="3" spans="1:12" ht="30" customHeight="1" x14ac:dyDescent="0.25">
      <c r="A3" s="34" t="s">
        <v>2</v>
      </c>
      <c r="B3" s="38" t="s">
        <v>3</v>
      </c>
      <c r="C3" s="38"/>
      <c r="D3" s="34" t="s">
        <v>4</v>
      </c>
      <c r="E3" s="34"/>
      <c r="F3" s="34"/>
      <c r="G3" s="34"/>
      <c r="H3" s="34"/>
      <c r="I3" s="34"/>
      <c r="J3" s="34"/>
      <c r="K3" s="34" t="s">
        <v>5</v>
      </c>
    </row>
    <row r="4" spans="1:12" ht="30" customHeight="1" x14ac:dyDescent="0.25">
      <c r="A4" s="34"/>
      <c r="B4" s="38"/>
      <c r="C4" s="38"/>
      <c r="D4" s="4">
        <v>11.04</v>
      </c>
      <c r="E4" s="4">
        <v>11.05</v>
      </c>
      <c r="F4" s="19">
        <v>11.06</v>
      </c>
      <c r="G4" s="19">
        <v>11.07</v>
      </c>
      <c r="H4" s="19">
        <v>11.08</v>
      </c>
      <c r="I4" s="19">
        <v>11.09</v>
      </c>
      <c r="J4" s="19">
        <v>11.1</v>
      </c>
      <c r="K4" s="34"/>
    </row>
    <row r="5" spans="1:12" ht="59.4" customHeight="1" x14ac:dyDescent="0.25">
      <c r="A5" s="13" t="s">
        <v>6</v>
      </c>
      <c r="B5" s="38" t="s">
        <v>7</v>
      </c>
      <c r="C5" s="38"/>
      <c r="D5" s="14" t="s">
        <v>79</v>
      </c>
      <c r="E5" s="14" t="s">
        <v>80</v>
      </c>
      <c r="F5" s="14" t="s">
        <v>86</v>
      </c>
      <c r="G5" s="14" t="s">
        <v>85</v>
      </c>
      <c r="H5" s="14" t="s">
        <v>83</v>
      </c>
      <c r="I5" s="14" t="s">
        <v>81</v>
      </c>
      <c r="J5" s="14" t="s">
        <v>87</v>
      </c>
      <c r="K5" s="14" t="s">
        <v>84</v>
      </c>
    </row>
    <row r="6" spans="1:12" ht="45.6" customHeight="1" x14ac:dyDescent="0.25">
      <c r="A6" s="13" t="s">
        <v>8</v>
      </c>
      <c r="B6" s="38" t="s">
        <v>9</v>
      </c>
      <c r="C6" s="38"/>
      <c r="D6" s="34" t="s">
        <v>10</v>
      </c>
      <c r="E6" s="34"/>
      <c r="F6" s="35">
        <v>5</v>
      </c>
      <c r="G6" s="35"/>
      <c r="H6" s="38" t="s">
        <v>11</v>
      </c>
      <c r="I6" s="38"/>
      <c r="J6" s="34">
        <v>108</v>
      </c>
      <c r="K6" s="34"/>
    </row>
    <row r="7" spans="1:12" ht="30" customHeight="1" x14ac:dyDescent="0.25">
      <c r="A7" s="39" t="s">
        <v>12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2" ht="210" customHeight="1" x14ac:dyDescent="0.25">
      <c r="A8" s="40" t="s">
        <v>88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17" t="s">
        <v>74</v>
      </c>
    </row>
    <row r="9" spans="1:12" ht="30" customHeight="1" x14ac:dyDescent="0.25">
      <c r="A9" s="39" t="s">
        <v>13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2" ht="109.8" customHeight="1" x14ac:dyDescent="0.25">
      <c r="A10" s="40" t="s">
        <v>78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2" ht="22.2" customHeight="1" x14ac:dyDescent="0.25">
      <c r="A11" s="39" t="s">
        <v>14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2" ht="124.8" customHeight="1" x14ac:dyDescent="0.25">
      <c r="A12" s="40" t="s">
        <v>97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2" ht="23.4" customHeight="1" x14ac:dyDescent="0.25">
      <c r="A13" s="39" t="s">
        <v>15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2" ht="30" customHeight="1" x14ac:dyDescent="0.25">
      <c r="A14" s="13" t="s">
        <v>16</v>
      </c>
      <c r="B14" s="13" t="s">
        <v>17</v>
      </c>
      <c r="C14" s="13" t="s">
        <v>18</v>
      </c>
      <c r="D14" s="34" t="s">
        <v>19</v>
      </c>
      <c r="E14" s="34"/>
      <c r="F14" s="35" t="s">
        <v>20</v>
      </c>
      <c r="G14" s="35"/>
      <c r="H14" s="34" t="s">
        <v>21</v>
      </c>
      <c r="I14" s="34"/>
      <c r="J14" s="34"/>
      <c r="K14" s="13" t="s">
        <v>22</v>
      </c>
    </row>
    <row r="15" spans="1:12" ht="21.6" customHeight="1" x14ac:dyDescent="0.25">
      <c r="A15" s="41" t="s">
        <v>23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2" ht="25.2" customHeight="1" x14ac:dyDescent="0.25">
      <c r="A16" s="13" t="s">
        <v>72</v>
      </c>
      <c r="B16" s="13" t="s">
        <v>73</v>
      </c>
      <c r="C16" s="13"/>
      <c r="D16" s="34">
        <v>6</v>
      </c>
      <c r="E16" s="34"/>
      <c r="F16" s="34">
        <f>253+79+88+48+6</f>
        <v>474</v>
      </c>
      <c r="G16" s="34"/>
      <c r="H16" s="42"/>
      <c r="I16" s="42"/>
      <c r="J16" s="42"/>
      <c r="K16" s="15"/>
    </row>
    <row r="17" spans="1:11" ht="30" customHeight="1" x14ac:dyDescent="0.25">
      <c r="A17" s="41" t="s">
        <v>24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ht="22.2" customHeight="1" x14ac:dyDescent="0.25">
      <c r="A18" s="13" t="s">
        <v>25</v>
      </c>
      <c r="B18" s="13" t="s">
        <v>26</v>
      </c>
      <c r="C18" s="13">
        <v>685</v>
      </c>
      <c r="D18" s="34">
        <v>13</v>
      </c>
      <c r="E18" s="34"/>
      <c r="F18" s="35">
        <f>22+28+70+49+34+31+26+56+48+70+150+48+13</f>
        <v>645</v>
      </c>
      <c r="G18" s="35"/>
      <c r="H18" s="42">
        <f>F18/C18</f>
        <v>0.94160583941605835</v>
      </c>
      <c r="I18" s="42"/>
      <c r="J18" s="42"/>
      <c r="K18" s="43">
        <f>F19*0.000485*90</f>
        <v>27.543150000000001</v>
      </c>
    </row>
    <row r="19" spans="1:11" ht="22.2" customHeight="1" x14ac:dyDescent="0.25">
      <c r="A19" s="12" t="s">
        <v>27</v>
      </c>
      <c r="B19" s="12" t="s">
        <v>26</v>
      </c>
      <c r="C19" s="12">
        <v>685</v>
      </c>
      <c r="D19" s="34">
        <v>106</v>
      </c>
      <c r="E19" s="34"/>
      <c r="F19" s="35">
        <f>12+20+23+38+59+50+54+52+23+99+95+106</f>
        <v>631</v>
      </c>
      <c r="G19" s="35"/>
      <c r="H19" s="42">
        <f t="shared" ref="H19:H21" si="0">F19/C19</f>
        <v>0.92116788321167886</v>
      </c>
      <c r="I19" s="42"/>
      <c r="J19" s="42"/>
      <c r="K19" s="43"/>
    </row>
    <row r="20" spans="1:11" ht="22.2" customHeight="1" x14ac:dyDescent="0.25">
      <c r="A20" s="18" t="s">
        <v>70</v>
      </c>
      <c r="B20" s="12" t="s">
        <v>26</v>
      </c>
      <c r="C20" s="12">
        <v>204</v>
      </c>
      <c r="D20" s="34">
        <v>0</v>
      </c>
      <c r="E20" s="34"/>
      <c r="F20" s="35">
        <f>14+15+9+32+16+16+4+11+17+25+35+2</f>
        <v>196</v>
      </c>
      <c r="G20" s="35"/>
      <c r="H20" s="42">
        <f t="shared" si="0"/>
        <v>0.96078431372549022</v>
      </c>
      <c r="I20" s="42"/>
      <c r="J20" s="42"/>
      <c r="K20" s="43">
        <f>F21*0.000485*63</f>
        <v>3.0249450000000002</v>
      </c>
    </row>
    <row r="21" spans="1:11" ht="22.2" customHeight="1" x14ac:dyDescent="0.25">
      <c r="A21" s="12" t="s">
        <v>28</v>
      </c>
      <c r="B21" s="12" t="s">
        <v>26</v>
      </c>
      <c r="C21" s="12">
        <v>204</v>
      </c>
      <c r="D21" s="34">
        <v>11</v>
      </c>
      <c r="E21" s="34"/>
      <c r="F21" s="35">
        <f>9+7+14+14+10+5+6+7+13+3+11</f>
        <v>99</v>
      </c>
      <c r="G21" s="35"/>
      <c r="H21" s="42">
        <f t="shared" si="0"/>
        <v>0.48529411764705882</v>
      </c>
      <c r="I21" s="42"/>
      <c r="J21" s="42"/>
      <c r="K21" s="43"/>
    </row>
    <row r="22" spans="1:11" ht="22.2" customHeight="1" x14ac:dyDescent="0.25">
      <c r="A22" s="12" t="s">
        <v>75</v>
      </c>
      <c r="B22" s="12">
        <f>D18+D20</f>
        <v>13</v>
      </c>
      <c r="C22" s="12">
        <f>D19+D21</f>
        <v>117</v>
      </c>
      <c r="D22" s="34">
        <f>F18+F20</f>
        <v>841</v>
      </c>
      <c r="E22" s="34"/>
      <c r="F22" s="35">
        <f>F19+F21</f>
        <v>730</v>
      </c>
      <c r="G22" s="35"/>
      <c r="H22" s="36">
        <f>K18+K20</f>
        <v>30.568095</v>
      </c>
      <c r="I22" s="36"/>
      <c r="J22" s="36"/>
      <c r="K22" s="16">
        <f>H22/36.17</f>
        <v>0.84512289189936407</v>
      </c>
    </row>
    <row r="23" spans="1:11" ht="19.2" customHeight="1" x14ac:dyDescent="0.25">
      <c r="A23" s="41" t="s">
        <v>29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ht="24" customHeight="1" x14ac:dyDescent="0.25">
      <c r="A24" s="13" t="s">
        <v>30</v>
      </c>
      <c r="B24" s="13" t="s">
        <v>31</v>
      </c>
      <c r="C24" s="13">
        <v>142</v>
      </c>
      <c r="D24" s="34">
        <v>11</v>
      </c>
      <c r="E24" s="34"/>
      <c r="F24" s="35">
        <f>10+8+6+11+11+4+5+8+11</f>
        <v>74</v>
      </c>
      <c r="G24" s="35"/>
      <c r="H24" s="42">
        <f>F24/C24</f>
        <v>0.52112676056338025</v>
      </c>
      <c r="I24" s="42"/>
      <c r="J24" s="42"/>
      <c r="K24" s="6"/>
    </row>
    <row r="25" spans="1:11" ht="24" customHeight="1" x14ac:dyDescent="0.25">
      <c r="A25" s="13" t="s">
        <v>32</v>
      </c>
      <c r="B25" s="13" t="s">
        <v>33</v>
      </c>
      <c r="C25" s="13">
        <v>272151</v>
      </c>
      <c r="D25" s="34">
        <v>31328</v>
      </c>
      <c r="E25" s="34"/>
      <c r="F25" s="35">
        <f>26652+25343+11778+17325+31328</f>
        <v>112426</v>
      </c>
      <c r="G25" s="35"/>
      <c r="H25" s="42">
        <f t="shared" ref="H25:H35" si="1">F25/C25</f>
        <v>0.4131015502423287</v>
      </c>
      <c r="I25" s="42"/>
      <c r="J25" s="42"/>
      <c r="K25" s="6"/>
    </row>
    <row r="26" spans="1:11" ht="24" customHeight="1" x14ac:dyDescent="0.25">
      <c r="A26" s="13" t="s">
        <v>34</v>
      </c>
      <c r="B26" s="13" t="s">
        <v>33</v>
      </c>
      <c r="C26" s="13">
        <v>272151</v>
      </c>
      <c r="D26" s="34">
        <f>D25</f>
        <v>31328</v>
      </c>
      <c r="E26" s="34"/>
      <c r="F26" s="35">
        <f>F25</f>
        <v>112426</v>
      </c>
      <c r="G26" s="35"/>
      <c r="H26" s="42">
        <f t="shared" si="1"/>
        <v>0.4131015502423287</v>
      </c>
      <c r="I26" s="42"/>
      <c r="J26" s="42"/>
      <c r="K26" s="6"/>
    </row>
    <row r="27" spans="1:11" ht="24" customHeight="1" x14ac:dyDescent="0.25">
      <c r="A27" s="13" t="s">
        <v>35</v>
      </c>
      <c r="B27" s="13" t="s">
        <v>76</v>
      </c>
      <c r="C27" s="14">
        <v>139</v>
      </c>
      <c r="D27" s="34">
        <v>39</v>
      </c>
      <c r="E27" s="34"/>
      <c r="F27" s="35">
        <f>63</f>
        <v>63</v>
      </c>
      <c r="G27" s="35"/>
      <c r="H27" s="42">
        <f t="shared" si="1"/>
        <v>0.45323741007194246</v>
      </c>
      <c r="I27" s="42"/>
      <c r="J27" s="42"/>
      <c r="K27" s="6"/>
    </row>
    <row r="28" spans="1:11" ht="24" customHeight="1" x14ac:dyDescent="0.25">
      <c r="A28" s="13" t="s">
        <v>36</v>
      </c>
      <c r="B28" s="13" t="s">
        <v>33</v>
      </c>
      <c r="C28" s="13">
        <v>19686</v>
      </c>
      <c r="D28" s="34">
        <v>1180</v>
      </c>
      <c r="E28" s="34"/>
      <c r="F28" s="35">
        <f>868+419+6458+1180</f>
        <v>8925</v>
      </c>
      <c r="G28" s="35"/>
      <c r="H28" s="42">
        <f t="shared" si="1"/>
        <v>0.45336787564766839</v>
      </c>
      <c r="I28" s="42"/>
      <c r="J28" s="42"/>
      <c r="K28" s="6"/>
    </row>
    <row r="29" spans="1:11" ht="24" customHeight="1" x14ac:dyDescent="0.25">
      <c r="A29" s="13" t="s">
        <v>37</v>
      </c>
      <c r="B29" s="13" t="s">
        <v>33</v>
      </c>
      <c r="C29" s="13">
        <v>2950</v>
      </c>
      <c r="D29" s="34">
        <v>72</v>
      </c>
      <c r="E29" s="34"/>
      <c r="F29" s="35">
        <f>252+288+186+42+210+42+216+434+72</f>
        <v>1742</v>
      </c>
      <c r="G29" s="35"/>
      <c r="H29" s="42">
        <f t="shared" si="1"/>
        <v>0.5905084745762712</v>
      </c>
      <c r="I29" s="42"/>
      <c r="J29" s="42"/>
      <c r="K29" s="6"/>
    </row>
    <row r="30" spans="1:11" ht="24" customHeight="1" x14ac:dyDescent="0.25">
      <c r="A30" s="13" t="s">
        <v>38</v>
      </c>
      <c r="B30" s="13" t="s">
        <v>33</v>
      </c>
      <c r="C30" s="14">
        <v>770</v>
      </c>
      <c r="D30" s="34">
        <v>0</v>
      </c>
      <c r="E30" s="34"/>
      <c r="F30" s="35">
        <f>102+42+24+54</f>
        <v>222</v>
      </c>
      <c r="G30" s="35"/>
      <c r="H30" s="42">
        <f t="shared" si="1"/>
        <v>0.2883116883116883</v>
      </c>
      <c r="I30" s="42"/>
      <c r="J30" s="42"/>
      <c r="K30" s="6"/>
    </row>
    <row r="31" spans="1:11" ht="24" customHeight="1" x14ac:dyDescent="0.25">
      <c r="A31" s="5" t="s">
        <v>71</v>
      </c>
      <c r="B31" s="13" t="s">
        <v>33</v>
      </c>
      <c r="C31" s="14">
        <v>686</v>
      </c>
      <c r="D31" s="34">
        <v>0</v>
      </c>
      <c r="E31" s="34"/>
      <c r="F31" s="35">
        <f>60+104+522</f>
        <v>686</v>
      </c>
      <c r="G31" s="35"/>
      <c r="H31" s="42">
        <f t="shared" ref="H31" si="2">F31/C31</f>
        <v>1</v>
      </c>
      <c r="I31" s="42"/>
      <c r="J31" s="42"/>
      <c r="K31" s="6"/>
    </row>
    <row r="32" spans="1:11" ht="24" customHeight="1" x14ac:dyDescent="0.25">
      <c r="A32" s="13" t="s">
        <v>39</v>
      </c>
      <c r="B32" s="13" t="s">
        <v>33</v>
      </c>
      <c r="C32" s="13">
        <v>147</v>
      </c>
      <c r="D32" s="43">
        <v>0</v>
      </c>
      <c r="E32" s="43"/>
      <c r="F32" s="43">
        <f>(F29+F30+F31)*0.033363595</f>
        <v>88.413526750000003</v>
      </c>
      <c r="G32" s="43"/>
      <c r="H32" s="42">
        <f t="shared" si="1"/>
        <v>0.60145256292517013</v>
      </c>
      <c r="I32" s="42"/>
      <c r="J32" s="42"/>
      <c r="K32" s="6"/>
    </row>
    <row r="33" spans="1:11" ht="24" customHeight="1" x14ac:dyDescent="0.25">
      <c r="A33" s="13" t="s">
        <v>40</v>
      </c>
      <c r="B33" s="13" t="s">
        <v>33</v>
      </c>
      <c r="C33" s="13">
        <v>226.5</v>
      </c>
      <c r="D33" s="43">
        <v>0</v>
      </c>
      <c r="E33" s="43"/>
      <c r="F33" s="43">
        <f>F24*(226.5/142)</f>
        <v>118.03521126760563</v>
      </c>
      <c r="G33" s="43"/>
      <c r="H33" s="42">
        <f t="shared" si="1"/>
        <v>0.52112676056338025</v>
      </c>
      <c r="I33" s="42"/>
      <c r="J33" s="42"/>
      <c r="K33" s="6"/>
    </row>
    <row r="34" spans="1:11" ht="24" customHeight="1" x14ac:dyDescent="0.25">
      <c r="A34" s="13" t="s">
        <v>41</v>
      </c>
      <c r="B34" s="13" t="s">
        <v>33</v>
      </c>
      <c r="C34" s="13">
        <v>3289</v>
      </c>
      <c r="D34" s="34">
        <v>0</v>
      </c>
      <c r="E34" s="34"/>
      <c r="F34" s="35">
        <f>365.4</f>
        <v>365.4</v>
      </c>
      <c r="G34" s="35"/>
      <c r="H34" s="42">
        <f t="shared" si="1"/>
        <v>0.11109759805411978</v>
      </c>
      <c r="I34" s="42"/>
      <c r="J34" s="42"/>
      <c r="K34" s="21">
        <f>C34/9</f>
        <v>365.44444444444446</v>
      </c>
    </row>
    <row r="35" spans="1:11" ht="24" customHeight="1" x14ac:dyDescent="0.25">
      <c r="A35" s="13" t="s">
        <v>42</v>
      </c>
      <c r="B35" s="13" t="s">
        <v>31</v>
      </c>
      <c r="C35" s="13">
        <v>139</v>
      </c>
      <c r="D35" s="34">
        <f>D27</f>
        <v>39</v>
      </c>
      <c r="E35" s="34"/>
      <c r="F35" s="35">
        <f>F27</f>
        <v>63</v>
      </c>
      <c r="G35" s="35"/>
      <c r="H35" s="42">
        <f t="shared" si="1"/>
        <v>0.45323741007194246</v>
      </c>
      <c r="I35" s="42"/>
      <c r="J35" s="42"/>
      <c r="K35" s="6"/>
    </row>
    <row r="36" spans="1:11" ht="24" customHeight="1" x14ac:dyDescent="0.25">
      <c r="A36" s="23" t="s">
        <v>89</v>
      </c>
      <c r="B36" s="24"/>
      <c r="C36" s="24"/>
      <c r="D36" s="24"/>
      <c r="E36" s="24"/>
      <c r="F36" s="24"/>
      <c r="G36" s="24"/>
      <c r="H36" s="24"/>
      <c r="I36" s="24"/>
      <c r="J36" s="24"/>
      <c r="K36" s="25"/>
    </row>
    <row r="37" spans="1:11" ht="24" customHeight="1" x14ac:dyDescent="0.25">
      <c r="A37" s="5" t="s">
        <v>90</v>
      </c>
      <c r="B37" s="5" t="s">
        <v>91</v>
      </c>
      <c r="C37" s="5" t="s">
        <v>92</v>
      </c>
      <c r="D37" s="26" t="s">
        <v>93</v>
      </c>
      <c r="E37" s="28"/>
      <c r="F37" s="26" t="s">
        <v>94</v>
      </c>
      <c r="G37" s="28"/>
      <c r="H37" s="26" t="s">
        <v>95</v>
      </c>
      <c r="I37" s="27"/>
      <c r="J37" s="28"/>
      <c r="K37" s="6"/>
    </row>
    <row r="38" spans="1:11" ht="24" customHeight="1" x14ac:dyDescent="0.25">
      <c r="A38" s="5" t="s">
        <v>93</v>
      </c>
      <c r="B38" s="22" t="s">
        <v>96</v>
      </c>
      <c r="C38" s="5">
        <v>35.76</v>
      </c>
      <c r="D38" s="32">
        <v>3.0009600000000001</v>
      </c>
      <c r="E38" s="33"/>
      <c r="F38" s="32">
        <v>3.0009600000000001</v>
      </c>
      <c r="G38" s="33"/>
      <c r="H38" s="29">
        <f>F38/C38</f>
        <v>8.3919463087248333E-2</v>
      </c>
      <c r="I38" s="30"/>
      <c r="J38" s="31"/>
      <c r="K38" s="6"/>
    </row>
    <row r="39" spans="1:11" ht="24" customHeight="1" x14ac:dyDescent="0.25">
      <c r="A39" s="39" t="s">
        <v>43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24" customHeight="1" x14ac:dyDescent="0.25">
      <c r="A40" s="47" t="s">
        <v>77</v>
      </c>
      <c r="B40" s="48"/>
      <c r="C40" s="48"/>
      <c r="D40" s="48"/>
      <c r="E40" s="48"/>
      <c r="F40" s="48"/>
      <c r="G40" s="48"/>
      <c r="H40" s="48"/>
      <c r="I40" s="48"/>
      <c r="J40" s="48"/>
      <c r="K40" s="49"/>
    </row>
    <row r="41" spans="1:11" ht="21" customHeight="1" x14ac:dyDescent="0.25">
      <c r="A41" s="39" t="s">
        <v>44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66.599999999999994" customHeight="1" x14ac:dyDescent="0.25">
      <c r="A42" s="46" t="s">
        <v>82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ht="24" customHeight="1" x14ac:dyDescent="0.25">
      <c r="A43" s="39" t="s">
        <v>69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35.4" customHeight="1" x14ac:dyDescent="0.25">
      <c r="A44" s="14" t="s">
        <v>45</v>
      </c>
      <c r="B44" s="14" t="s">
        <v>46</v>
      </c>
      <c r="C44" s="14" t="s">
        <v>47</v>
      </c>
      <c r="D44" s="14" t="s">
        <v>48</v>
      </c>
      <c r="E44" s="14" t="s">
        <v>49</v>
      </c>
      <c r="F44" s="14" t="s">
        <v>50</v>
      </c>
      <c r="G44" s="14" t="s">
        <v>51</v>
      </c>
      <c r="H44" s="14" t="s">
        <v>52</v>
      </c>
      <c r="I44" s="14" t="s">
        <v>53</v>
      </c>
      <c r="J44" s="14" t="s">
        <v>54</v>
      </c>
      <c r="K44" s="14" t="s">
        <v>22</v>
      </c>
    </row>
    <row r="45" spans="1:11" ht="30" customHeight="1" x14ac:dyDescent="0.25">
      <c r="A45" s="14" t="s">
        <v>55</v>
      </c>
      <c r="B45" s="14">
        <v>10</v>
      </c>
      <c r="C45" s="20">
        <v>10</v>
      </c>
      <c r="D45" s="20">
        <v>10</v>
      </c>
      <c r="E45" s="20">
        <v>10</v>
      </c>
      <c r="F45" s="20">
        <v>10</v>
      </c>
      <c r="G45" s="20">
        <v>10</v>
      </c>
      <c r="H45" s="20">
        <v>10</v>
      </c>
      <c r="I45" s="20">
        <f>SUM(B45:H45)</f>
        <v>70</v>
      </c>
      <c r="J45" s="7">
        <f>(I45+F18+F20)/889</f>
        <v>1.0247469066366703</v>
      </c>
      <c r="K45" s="14"/>
    </row>
    <row r="46" spans="1:11" ht="30" customHeight="1" x14ac:dyDescent="0.25">
      <c r="A46" s="14" t="s">
        <v>56</v>
      </c>
      <c r="B46" s="14">
        <v>20</v>
      </c>
      <c r="C46" s="20">
        <v>20</v>
      </c>
      <c r="D46" s="20">
        <v>20</v>
      </c>
      <c r="E46" s="20">
        <v>20</v>
      </c>
      <c r="F46" s="20">
        <v>20</v>
      </c>
      <c r="G46" s="20">
        <v>20</v>
      </c>
      <c r="H46" s="20">
        <v>20</v>
      </c>
      <c r="I46" s="20">
        <f>SUM(B46:H46)</f>
        <v>140</v>
      </c>
      <c r="J46" s="7">
        <f>(I46+F19+F21)/889</f>
        <v>0.97862767154105734</v>
      </c>
      <c r="K46" s="14"/>
    </row>
    <row r="47" spans="1:11" ht="21.6" customHeight="1" x14ac:dyDescent="0.25">
      <c r="A47" s="45" t="s">
        <v>57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ht="23.4" customHeight="1" x14ac:dyDescent="0.25">
      <c r="A48" s="46" t="s">
        <v>58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spans="1:11" ht="23.4" customHeight="1" x14ac:dyDescent="0.25">
      <c r="A49" s="38" t="s">
        <v>59</v>
      </c>
      <c r="B49" s="38"/>
      <c r="C49" s="38"/>
      <c r="D49" s="38"/>
      <c r="E49" s="38"/>
      <c r="F49" s="38"/>
      <c r="G49" s="38" t="s">
        <v>60</v>
      </c>
      <c r="H49" s="38"/>
      <c r="I49" s="38"/>
      <c r="J49" s="38"/>
      <c r="K49" s="38"/>
    </row>
    <row r="50" spans="1:11" ht="24" customHeight="1" x14ac:dyDescent="0.25">
      <c r="A50" s="38" t="s">
        <v>61</v>
      </c>
      <c r="B50" s="38"/>
      <c r="C50" s="38"/>
      <c r="D50" s="38"/>
      <c r="E50" s="38"/>
      <c r="F50" s="38" t="s">
        <v>62</v>
      </c>
      <c r="G50" s="38"/>
      <c r="H50" s="38" t="s">
        <v>63</v>
      </c>
      <c r="I50" s="38"/>
      <c r="J50" s="38" t="s">
        <v>64</v>
      </c>
      <c r="K50" s="38"/>
    </row>
    <row r="51" spans="1:11" ht="30" customHeight="1" x14ac:dyDescent="0.25">
      <c r="A51" s="38" t="s">
        <v>65</v>
      </c>
      <c r="B51" s="38"/>
      <c r="C51" s="38"/>
      <c r="D51" s="38"/>
      <c r="E51" s="38"/>
      <c r="F51" s="38">
        <v>4</v>
      </c>
      <c r="G51" s="38"/>
      <c r="H51" s="38">
        <v>4</v>
      </c>
      <c r="I51" s="38"/>
      <c r="J51" s="38">
        <v>1</v>
      </c>
      <c r="K51" s="38"/>
    </row>
    <row r="52" spans="1:11" ht="13.2" customHeight="1" x14ac:dyDescent="0.25">
      <c r="A52" s="38"/>
      <c r="B52" s="38"/>
      <c r="C52" s="38"/>
      <c r="D52" s="38"/>
      <c r="E52" s="38"/>
      <c r="F52" s="44"/>
      <c r="G52" s="44"/>
      <c r="H52" s="38"/>
      <c r="I52" s="38"/>
      <c r="J52" s="38"/>
      <c r="K52" s="38"/>
    </row>
    <row r="53" spans="1:11" ht="16.8" customHeight="1" x14ac:dyDescent="0.25">
      <c r="A53" s="46" t="s">
        <v>66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8" customHeight="1" x14ac:dyDescent="0.25">
      <c r="A54" s="38" t="s">
        <v>59</v>
      </c>
      <c r="B54" s="38"/>
      <c r="C54" s="38"/>
      <c r="D54" s="38"/>
      <c r="E54" s="38"/>
      <c r="F54" s="38" t="s">
        <v>60</v>
      </c>
      <c r="G54" s="38"/>
      <c r="H54" s="38"/>
      <c r="I54" s="38"/>
      <c r="J54" s="38"/>
      <c r="K54" s="38"/>
    </row>
    <row r="55" spans="1:11" ht="20.399999999999999" customHeight="1" x14ac:dyDescent="0.25">
      <c r="A55" s="38" t="s">
        <v>61</v>
      </c>
      <c r="B55" s="38"/>
      <c r="C55" s="38"/>
      <c r="D55" s="38"/>
      <c r="E55" s="38"/>
      <c r="F55" s="38" t="s">
        <v>67</v>
      </c>
      <c r="G55" s="38"/>
      <c r="H55" s="38" t="s">
        <v>63</v>
      </c>
      <c r="I55" s="38"/>
      <c r="J55" s="38" t="s">
        <v>64</v>
      </c>
      <c r="K55" s="38"/>
    </row>
    <row r="56" spans="1:11" ht="13.8" customHeigh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ht="24.6" customHeight="1" x14ac:dyDescent="0.25">
      <c r="A57" s="50" t="s">
        <v>68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1" ht="133.19999999999999" customHeight="1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</row>
    <row r="59" spans="1:11" x14ac:dyDescent="0.25">
      <c r="A59" s="8"/>
      <c r="B59" s="8"/>
      <c r="C59" s="8"/>
      <c r="D59" s="9"/>
      <c r="E59" s="9"/>
      <c r="F59" s="10"/>
      <c r="G59" s="10"/>
      <c r="H59" s="11"/>
      <c r="I59" s="11"/>
      <c r="J59" s="11"/>
      <c r="K59" s="8"/>
    </row>
  </sheetData>
  <mergeCells count="122">
    <mergeCell ref="H51:I51"/>
    <mergeCell ref="J51:K51"/>
    <mergeCell ref="A52:E52"/>
    <mergeCell ref="A39:K39"/>
    <mergeCell ref="A41:K41"/>
    <mergeCell ref="A42:K42"/>
    <mergeCell ref="A57:K57"/>
    <mergeCell ref="A58:K58"/>
    <mergeCell ref="A3:A4"/>
    <mergeCell ref="K3:K4"/>
    <mergeCell ref="K18:K19"/>
    <mergeCell ref="K20:K21"/>
    <mergeCell ref="B3:C4"/>
    <mergeCell ref="A53:K53"/>
    <mergeCell ref="A54:E54"/>
    <mergeCell ref="F54:K54"/>
    <mergeCell ref="A55:E55"/>
    <mergeCell ref="F55:G55"/>
    <mergeCell ref="H55:I55"/>
    <mergeCell ref="J55:K55"/>
    <mergeCell ref="A56:E56"/>
    <mergeCell ref="F56:G56"/>
    <mergeCell ref="H56:I56"/>
    <mergeCell ref="J56:K56"/>
    <mergeCell ref="A50:E50"/>
    <mergeCell ref="A51:E51"/>
    <mergeCell ref="F51:G51"/>
    <mergeCell ref="D33:E33"/>
    <mergeCell ref="F33:G33"/>
    <mergeCell ref="H33:J33"/>
    <mergeCell ref="D31:E31"/>
    <mergeCell ref="F31:G31"/>
    <mergeCell ref="H31:J31"/>
    <mergeCell ref="F52:G52"/>
    <mergeCell ref="H52:I52"/>
    <mergeCell ref="J52:K52"/>
    <mergeCell ref="A43:K43"/>
    <mergeCell ref="A47:K47"/>
    <mergeCell ref="A48:K48"/>
    <mergeCell ref="A49:F49"/>
    <mergeCell ref="G49:K49"/>
    <mergeCell ref="A40:K40"/>
    <mergeCell ref="F50:G50"/>
    <mergeCell ref="H50:I50"/>
    <mergeCell ref="J50:K50"/>
    <mergeCell ref="D34:E34"/>
    <mergeCell ref="F34:G34"/>
    <mergeCell ref="H34:J34"/>
    <mergeCell ref="D35:E35"/>
    <mergeCell ref="F35:G35"/>
    <mergeCell ref="H35:J35"/>
    <mergeCell ref="F28:G28"/>
    <mergeCell ref="H28:J28"/>
    <mergeCell ref="D29:E29"/>
    <mergeCell ref="F29:G29"/>
    <mergeCell ref="H29:J29"/>
    <mergeCell ref="D30:E30"/>
    <mergeCell ref="F30:G30"/>
    <mergeCell ref="H30:J30"/>
    <mergeCell ref="D32:E32"/>
    <mergeCell ref="F32:G32"/>
    <mergeCell ref="H32:J32"/>
    <mergeCell ref="A15:K15"/>
    <mergeCell ref="A17:K17"/>
    <mergeCell ref="D18:E18"/>
    <mergeCell ref="F18:G18"/>
    <mergeCell ref="D19:E19"/>
    <mergeCell ref="F19:G19"/>
    <mergeCell ref="D20:E20"/>
    <mergeCell ref="F20:G20"/>
    <mergeCell ref="D21:E21"/>
    <mergeCell ref="F21:G21"/>
    <mergeCell ref="H18:J18"/>
    <mergeCell ref="H19:J19"/>
    <mergeCell ref="H20:J20"/>
    <mergeCell ref="H21:J21"/>
    <mergeCell ref="D16:E16"/>
    <mergeCell ref="F16:G16"/>
    <mergeCell ref="H16:J1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36:K36"/>
    <mergeCell ref="H37:J37"/>
    <mergeCell ref="H38:J38"/>
    <mergeCell ref="F37:G37"/>
    <mergeCell ref="D37:E37"/>
    <mergeCell ref="D38:E38"/>
    <mergeCell ref="F38:G38"/>
    <mergeCell ref="D22:E22"/>
    <mergeCell ref="F22:G22"/>
    <mergeCell ref="H22:J22"/>
    <mergeCell ref="A23:K23"/>
    <mergeCell ref="D24:E24"/>
    <mergeCell ref="F24:G24"/>
    <mergeCell ref="H24:J24"/>
    <mergeCell ref="D25:E25"/>
    <mergeCell ref="F25:G25"/>
    <mergeCell ref="H25:J25"/>
    <mergeCell ref="D26:E26"/>
    <mergeCell ref="F26:G26"/>
    <mergeCell ref="H26:J26"/>
    <mergeCell ref="D27:E27"/>
    <mergeCell ref="F27:G27"/>
    <mergeCell ref="H27:J27"/>
    <mergeCell ref="D28:E28"/>
  </mergeCells>
  <phoneticPr fontId="8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施工周报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cp:lastPrinted>2021-10-06T12:19:23Z</cp:lastPrinted>
  <dcterms:created xsi:type="dcterms:W3CDTF">2015-06-05T18:19:00Z</dcterms:created>
  <dcterms:modified xsi:type="dcterms:W3CDTF">2021-11-10T13:46:22Z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