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施工月报" sheetId="1" r:id="rId1"/>
  </sheets>
  <calcPr calcId="144525"/>
</workbook>
</file>

<file path=xl/sharedStrings.xml><?xml version="1.0" encoding="utf-8"?>
<sst xmlns="http://schemas.openxmlformats.org/spreadsheetml/2006/main" count="140" uniqueCount="109">
  <si>
    <t>施工周报第十一期</t>
  </si>
  <si>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</si>
  <si>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</si>
  <si>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</si>
  <si>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</si>
  <si>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</si>
  <si>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</si>
  <si>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</si>
  <si>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</si>
  <si>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晴
27-35</t>
  </si>
  <si>
    <t>多云
26-34</t>
  </si>
  <si>
    <t>多云
28-34</t>
  </si>
  <si>
    <t>晴
27-33</t>
  </si>
  <si>
    <t>中雨转
阴
25-31</t>
  </si>
  <si>
    <t>中雨转阴
 26-30</t>
  </si>
  <si>
    <t>多云
27-34</t>
  </si>
  <si>
    <t>2021.8.05-2021.8.11</t>
  </si>
  <si>
    <t>施工单位</t>
  </si>
  <si>
    <t>安徽中建富华能源建设有限公司</t>
  </si>
  <si>
    <t>管理人员</t>
  </si>
  <si>
    <t>施工人员</t>
  </si>
  <si>
    <t>一、本周主要工作汇报：</t>
  </si>
  <si>
    <r>
      <t>1、本周接收管桩8米339根，6米10根，占比95.91%。
2、485w组件进场0块，累计17859块,480w组件进场0块，累计6944块（11.99MW），占比32.62%。</t>
    </r>
    <r>
      <rPr>
        <sz val="12"/>
        <color rgb="FFFF0000"/>
        <rFont val="宋体"/>
        <charset val="134"/>
      </rPr>
      <t xml:space="preserve">
</t>
    </r>
    <r>
      <rPr>
        <sz val="12"/>
        <color theme="1"/>
        <rFont val="宋体"/>
        <charset val="134"/>
      </rPr>
      <t>3、打磨刷漆桩头完成66个。</t>
    </r>
    <r>
      <rPr>
        <sz val="12"/>
        <color rgb="FFFF0000"/>
        <rFont val="宋体"/>
        <charset val="134"/>
      </rPr>
      <t xml:space="preserve">
</t>
    </r>
    <r>
      <rPr>
        <sz val="12"/>
        <color theme="1"/>
        <rFont val="宋体"/>
        <charset val="134"/>
      </rPr>
      <t>4、引孔完成785个，累计完成2667根，占比42.82%；打桩717根，累计完成2171根，占比36.60%, 桥架桩完成23根，累计完成86根，占比29.05%</t>
    </r>
    <r>
      <rPr>
        <sz val="12"/>
        <color rgb="FFFF0000"/>
        <rFont val="宋体"/>
        <charset val="134"/>
      </rPr>
      <t xml:space="preserve">
</t>
    </r>
    <r>
      <rPr>
        <sz val="12"/>
        <color theme="1"/>
        <rFont val="宋体"/>
        <charset val="134"/>
      </rPr>
      <t>5、34#、35#方阵鱼塘注水；
6、3*30支架安装1组，3*21支架安装0组，累计完成0.594MW,占比1.76%；                                                                                                                                                                                                                                                           7、3*30组件安装2组，3*21支架安装2组，累计完成0.532MW,占比1.54%。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</si>
  <si>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二、质量、安全管控</t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</si>
  <si>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</si>
  <si>
    <t>三、下周工作安排：</t>
  </si>
  <si>
    <t xml:space="preserve">施工内容：
1、下周计划GPS桩基放点1200个；
2、下周计划管桩引桩1130根桩基，累计占比60.97%，打桩完成980根，占比53.12%；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4、支架组件、安装45组，                                                                                                                                                       5、36#方阵鱼塘注水；
材料到货情况： 
1、下周计划管桩到货：支架预计进场6MWP、组件预计进场6MWP.                                                                                                                                                                                                                               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</si>
  <si>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</si>
  <si>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</si>
  <si>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</si>
  <si>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</si>
  <si>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</si>
  <si>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</si>
  <si>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</si>
  <si>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</si>
  <si>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</si>
  <si>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</si>
  <si>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</si>
  <si>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</si>
  <si>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</si>
  <si>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</si>
  <si>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</si>
  <si>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</si>
  <si>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3*21支架安装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</si>
  <si>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</si>
  <si>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</si>
  <si>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</si>
  <si>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</si>
  <si>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</si>
  <si>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</si>
  <si>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</si>
  <si>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</si>
  <si>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</si>
  <si>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</si>
  <si>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</si>
  <si>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</si>
  <si>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</si>
  <si>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</si>
  <si>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</si>
  <si>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</si>
  <si>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</si>
  <si>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</si>
  <si>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</si>
  <si>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</si>
  <si>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</si>
  <si>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</si>
  <si>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</si>
  <si>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</si>
  <si>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</si>
  <si>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</si>
  <si>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</si>
  <si>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</si>
  <si>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</si>
  <si>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</si>
  <si>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</si>
  <si>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</si>
  <si>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</si>
  <si>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</si>
  <si>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</si>
  <si>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 xml:space="preserve">1、暂无协调问题
    </t>
  </si>
  <si>
    <t>七、本周施工计划表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</si>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</sst>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3" borderId="20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23" fillId="27" borderId="2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2" xfId="11" applyNumberFormat="1" applyFont="1" applyFill="1" applyBorder="1" applyAlignment="1">
      <alignment horizontal="center" vertical="center"/>
    </xf>
    <xf numFmtId="177" fontId="2" fillId="0" borderId="3" xfId="11" applyNumberFormat="1" applyFont="1" applyFill="1" applyBorder="1" applyAlignment="1">
      <alignment horizontal="center" vertical="center"/>
    </xf>
    <xf numFmtId="10" fontId="2" fillId="0" borderId="1" xfId="1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0" fontId="2" fillId="0" borderId="1" xfId="1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142240</xdr:colOff>
      <xdr:row>69</xdr:row>
      <xdr:rowOff>9525</xdr:rowOff>
    </xdr:from>
    <xdr:to>
      <xdr:col>6</xdr:col>
      <xdr:colOff>60960</xdr:colOff>
      <xdr:row>69</xdr:row>
      <xdr:rowOff>1683385</xdr:rowOff>
    </xdr:to>
    <xdr:pic>
      <xdr:nvPicPr>
        <xdr:cNvPr id="5" name="图片 4" descr="C:/Users/ADMINI~1/AppData/Local/Temp/picturecompress_20210810212203/output_1.jpgoutput_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2350" y="27795855"/>
          <a:ext cx="2245995" cy="1673860"/>
        </a:xfrm>
        <a:prstGeom prst="rect">
          <a:avLst/>
        </a:prstGeom>
      </xdr:spPr>
    </xdr:pic>
    <xdr:clientData/>
  </xdr:twoCellAnchor>
  <xdr:twoCellAnchor editAs="oneCell">
    <xdr:from>
      <xdr:col>6</xdr:col>
      <xdr:colOff>278130</xdr:colOff>
      <xdr:row>69</xdr:row>
      <xdr:rowOff>9525</xdr:rowOff>
    </xdr:from>
    <xdr:to>
      <xdr:col>10</xdr:col>
      <xdr:colOff>182245</xdr:colOff>
      <xdr:row>69</xdr:row>
      <xdr:rowOff>1683385</xdr:rowOff>
    </xdr:to>
    <xdr:pic>
      <xdr:nvPicPr>
        <xdr:cNvPr id="2" name="图片 1" descr="C:/Users/ADMINI~1/AppData/Local/Temp/picturecompress_20210811202455/output_1.jpgoutput_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55515" y="27795855"/>
          <a:ext cx="2257425" cy="167386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69</xdr:row>
      <xdr:rowOff>9525</xdr:rowOff>
    </xdr:from>
    <xdr:to>
      <xdr:col>2</xdr:col>
      <xdr:colOff>88900</xdr:colOff>
      <xdr:row>69</xdr:row>
      <xdr:rowOff>1683385</xdr:rowOff>
    </xdr:to>
    <xdr:pic>
      <xdr:nvPicPr>
        <xdr:cNvPr id="3" name="图片 2" descr="C:/Users/ADMINI~1/AppData/Local/Temp/picturecompress_20210811220741/output_1.jpgoutput_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525" y="27795855"/>
          <a:ext cx="2229485" cy="1673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topLeftCell="A12" workbookViewId="0">
      <selection activeCell="A12" sqref="A12:K12"/>
    </sheetView>
  </sheetViews>
  <sheetFormatPr defaultColWidth="9" defaultRowHeight="13.5"/>
  <cols>
    <col min="1" max="1" width="20.3333333333333" customWidth="1"/>
    <col min="2" max="2" width="7.88333333333333" customWidth="1"/>
    <col min="3" max="3" width="8.21666666666667" customWidth="1"/>
    <col min="4" max="5" width="7.44166666666667" style="1" customWidth="1"/>
    <col min="6" max="7" width="7.44166666666667" style="2" customWidth="1"/>
    <col min="8" max="9" width="7.44166666666667" style="3" customWidth="1"/>
    <col min="10" max="10" width="8.55833333333333" style="3" customWidth="1"/>
    <col min="11" max="11" width="11.1083333333333" customWidth="1"/>
    <col min="14" max="14" width="9.55833333333333" customWidth="1"/>
  </cols>
  <sheetData>
    <row r="1" ht="32.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</row>
    <row r="3" ht="30" customHeight="1" spans="1:11">
      <c r="A3" s="6" t="s">
        <v>3</v>
      </c>
      <c r="B3" s="7" t="s">
        <v>4</v>
      </c>
      <c r="C3" s="7"/>
      <c r="D3" s="6" t="s">
        <v>5</v>
      </c>
      <c r="E3" s="6"/>
      <c r="F3" s="6"/>
      <c r="G3" s="6"/>
      <c r="H3" s="6"/>
      <c r="I3" s="6"/>
      <c r="J3" s="6"/>
      <c r="K3" s="6" t="s">
        <v>6</v>
      </c>
    </row>
    <row r="4" ht="30" customHeight="1" spans="1:11">
      <c r="A4" s="6"/>
      <c r="B4" s="7"/>
      <c r="C4" s="7"/>
      <c r="D4" s="8">
        <v>8.05</v>
      </c>
      <c r="E4" s="8">
        <v>8.06</v>
      </c>
      <c r="F4" s="8">
        <v>8.07</v>
      </c>
      <c r="G4" s="8">
        <v>8.08</v>
      </c>
      <c r="H4" s="8">
        <v>8.09</v>
      </c>
      <c r="I4" s="8">
        <v>8.1</v>
      </c>
      <c r="J4" s="8">
        <v>8.11</v>
      </c>
      <c r="K4" s="6"/>
    </row>
    <row r="5" ht="54" customHeight="1" spans="1:11">
      <c r="A5" s="6" t="s">
        <v>7</v>
      </c>
      <c r="B5" s="7" t="s">
        <v>8</v>
      </c>
      <c r="C5" s="7"/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43" t="s">
        <v>16</v>
      </c>
    </row>
    <row r="6" ht="42.6" customHeight="1" spans="1:11">
      <c r="A6" s="6" t="s">
        <v>17</v>
      </c>
      <c r="B6" s="7" t="s">
        <v>18</v>
      </c>
      <c r="C6" s="7"/>
      <c r="D6" s="6" t="s">
        <v>19</v>
      </c>
      <c r="E6" s="6"/>
      <c r="F6" s="9">
        <v>4</v>
      </c>
      <c r="G6" s="9"/>
      <c r="H6" s="7" t="s">
        <v>20</v>
      </c>
      <c r="I6" s="7"/>
      <c r="J6" s="6">
        <v>53</v>
      </c>
      <c r="K6" s="6"/>
    </row>
    <row r="7" ht="30" customHeight="1" spans="1:11">
      <c r="A7" s="10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126" customHeight="1" spans="1:11">
      <c r="A8" s="11" t="s">
        <v>22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30" customHeight="1" spans="1:11">
      <c r="A9" s="10" t="s">
        <v>23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119.4" customHeight="1" spans="1:11">
      <c r="A10" s="11" t="s">
        <v>24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customHeight="1" spans="1:11">
      <c r="A11" s="10" t="s">
        <v>25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147.6" customHeight="1" spans="1:11">
      <c r="A12" s="11" t="s">
        <v>26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30" customHeight="1" spans="1:11">
      <c r="A13" s="10" t="s">
        <v>27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30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/>
      <c r="F14" s="9" t="s">
        <v>32</v>
      </c>
      <c r="G14" s="9"/>
      <c r="H14" s="6" t="s">
        <v>33</v>
      </c>
      <c r="I14" s="6"/>
      <c r="J14" s="6"/>
      <c r="K14" s="6" t="s">
        <v>34</v>
      </c>
    </row>
    <row r="15" ht="30" customHeight="1" spans="1:11">
      <c r="A15" s="12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ht="25.2" customHeight="1" spans="1:11">
      <c r="A16" s="6" t="s">
        <v>36</v>
      </c>
      <c r="B16" s="6" t="s">
        <v>37</v>
      </c>
      <c r="C16" s="6">
        <f>C17+C18</f>
        <v>6228</v>
      </c>
      <c r="D16" s="13">
        <v>785</v>
      </c>
      <c r="E16" s="14"/>
      <c r="F16" s="13">
        <f>418+571+85+67+95+102+544+785</f>
        <v>2667</v>
      </c>
      <c r="G16" s="14"/>
      <c r="H16" s="15">
        <f>F16/C16</f>
        <v>0.428227360308285</v>
      </c>
      <c r="I16" s="44"/>
      <c r="J16" s="45"/>
      <c r="K16" s="12"/>
    </row>
    <row r="17" ht="25.2" customHeight="1" spans="1:11">
      <c r="A17" s="6" t="s">
        <v>38</v>
      </c>
      <c r="B17" s="6" t="s">
        <v>37</v>
      </c>
      <c r="C17" s="6">
        <v>5932</v>
      </c>
      <c r="D17" s="6">
        <v>717</v>
      </c>
      <c r="E17" s="6"/>
      <c r="F17" s="9">
        <f>160+386+429+105+65+309+717</f>
        <v>2171</v>
      </c>
      <c r="G17" s="9"/>
      <c r="H17" s="16">
        <f>F17/C17</f>
        <v>0.365981119352664</v>
      </c>
      <c r="I17" s="16"/>
      <c r="J17" s="16"/>
      <c r="K17" s="46"/>
    </row>
    <row r="18" ht="25.2" customHeight="1" spans="1:11">
      <c r="A18" s="6" t="s">
        <v>39</v>
      </c>
      <c r="B18" s="6" t="s">
        <v>37</v>
      </c>
      <c r="C18" s="6">
        <v>296</v>
      </c>
      <c r="D18" s="6">
        <v>23</v>
      </c>
      <c r="E18" s="6"/>
      <c r="F18" s="9">
        <f>29+6+6+22+23</f>
        <v>86</v>
      </c>
      <c r="G18" s="9"/>
      <c r="H18" s="16">
        <f>F18/C18</f>
        <v>0.290540540540541</v>
      </c>
      <c r="I18" s="16"/>
      <c r="J18" s="16"/>
      <c r="K18" s="46"/>
    </row>
    <row r="19" ht="30" customHeight="1" spans="1:1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ht="22.2" customHeight="1" spans="1:11">
      <c r="A20" s="6" t="s">
        <v>41</v>
      </c>
      <c r="B20" s="6" t="s">
        <v>42</v>
      </c>
      <c r="C20" s="6">
        <v>696</v>
      </c>
      <c r="D20" s="6">
        <v>1</v>
      </c>
      <c r="E20" s="6"/>
      <c r="F20" s="9">
        <v>8</v>
      </c>
      <c r="G20" s="9"/>
      <c r="H20" s="17">
        <f>(F20+F21)/(C20+C21)</f>
        <v>0.0176211453744493</v>
      </c>
      <c r="I20" s="47"/>
      <c r="J20" s="48"/>
      <c r="K20" s="49"/>
    </row>
    <row r="21" ht="22.2" customHeight="1" spans="1:11">
      <c r="A21" s="6" t="s">
        <v>43</v>
      </c>
      <c r="B21" s="6" t="s">
        <v>42</v>
      </c>
      <c r="C21" s="6">
        <v>212</v>
      </c>
      <c r="D21" s="6">
        <v>0</v>
      </c>
      <c r="E21" s="6"/>
      <c r="F21" s="9">
        <f>4+2+2</f>
        <v>8</v>
      </c>
      <c r="G21" s="9"/>
      <c r="H21" s="18"/>
      <c r="I21" s="50"/>
      <c r="J21" s="51"/>
      <c r="K21" s="52"/>
    </row>
    <row r="22" ht="22.2" customHeight="1" spans="1:11">
      <c r="A22" s="6" t="s">
        <v>44</v>
      </c>
      <c r="B22" s="6" t="s">
        <v>42</v>
      </c>
      <c r="C22" s="6">
        <v>212</v>
      </c>
      <c r="D22" s="6">
        <v>2</v>
      </c>
      <c r="E22" s="6"/>
      <c r="F22" s="9">
        <f>3+3+2</f>
        <v>8</v>
      </c>
      <c r="G22" s="9"/>
      <c r="H22" s="17">
        <f>(F22+F23)/(C22+C23)</f>
        <v>0.0154185022026432</v>
      </c>
      <c r="I22" s="47"/>
      <c r="J22" s="48"/>
      <c r="K22" s="49"/>
    </row>
    <row r="23" ht="22.2" customHeight="1" spans="1:11">
      <c r="A23" s="6" t="s">
        <v>45</v>
      </c>
      <c r="B23" s="6" t="s">
        <v>42</v>
      </c>
      <c r="C23" s="6">
        <v>696</v>
      </c>
      <c r="D23" s="6">
        <v>2</v>
      </c>
      <c r="E23" s="6"/>
      <c r="F23" s="9">
        <f>2+2+2</f>
        <v>6</v>
      </c>
      <c r="G23" s="9"/>
      <c r="H23" s="18"/>
      <c r="I23" s="50"/>
      <c r="J23" s="51"/>
      <c r="K23" s="52"/>
    </row>
    <row r="24" ht="25.05" customHeight="1" spans="1:1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ht="24" customHeight="1" spans="1:11">
      <c r="A25" s="6" t="s">
        <v>47</v>
      </c>
      <c r="B25" s="6" t="s">
        <v>48</v>
      </c>
      <c r="C25" s="6">
        <v>142</v>
      </c>
      <c r="D25" s="6">
        <v>0</v>
      </c>
      <c r="E25" s="6"/>
      <c r="F25" s="9">
        <v>0</v>
      </c>
      <c r="G25" s="9"/>
      <c r="H25" s="16">
        <f>F25/C25</f>
        <v>0</v>
      </c>
      <c r="I25" s="16"/>
      <c r="J25" s="16"/>
      <c r="K25" s="46"/>
    </row>
    <row r="26" ht="24" customHeight="1" spans="1:11">
      <c r="A26" s="6" t="s">
        <v>49</v>
      </c>
      <c r="B26" s="6" t="s">
        <v>50</v>
      </c>
      <c r="C26" s="6">
        <v>272151</v>
      </c>
      <c r="D26" s="6">
        <v>0</v>
      </c>
      <c r="E26" s="6"/>
      <c r="F26" s="9">
        <v>0</v>
      </c>
      <c r="G26" s="9"/>
      <c r="H26" s="16">
        <f t="shared" ref="H26:H35" si="0">F26/C26</f>
        <v>0</v>
      </c>
      <c r="I26" s="16"/>
      <c r="J26" s="16"/>
      <c r="K26" s="46"/>
    </row>
    <row r="27" ht="24" customHeight="1" spans="1:11">
      <c r="A27" s="6" t="s">
        <v>51</v>
      </c>
      <c r="B27" s="6" t="s">
        <v>50</v>
      </c>
      <c r="C27" s="6">
        <v>272151</v>
      </c>
      <c r="D27" s="6">
        <v>0</v>
      </c>
      <c r="E27" s="6"/>
      <c r="F27" s="9">
        <v>0</v>
      </c>
      <c r="G27" s="9"/>
      <c r="H27" s="16">
        <f t="shared" si="0"/>
        <v>0</v>
      </c>
      <c r="I27" s="16"/>
      <c r="J27" s="16"/>
      <c r="K27" s="46"/>
    </row>
    <row r="28" ht="24" customHeight="1" spans="1:11">
      <c r="A28" s="6" t="s">
        <v>52</v>
      </c>
      <c r="B28" s="6" t="s">
        <v>50</v>
      </c>
      <c r="C28" s="7">
        <v>19686</v>
      </c>
      <c r="D28" s="6">
        <v>0</v>
      </c>
      <c r="E28" s="6"/>
      <c r="F28" s="9">
        <v>0</v>
      </c>
      <c r="G28" s="9"/>
      <c r="H28" s="16">
        <f t="shared" si="0"/>
        <v>0</v>
      </c>
      <c r="I28" s="16"/>
      <c r="J28" s="16"/>
      <c r="K28" s="46"/>
    </row>
    <row r="29" ht="24" customHeight="1" spans="1:11">
      <c r="A29" s="6" t="s">
        <v>53</v>
      </c>
      <c r="B29" s="6" t="s">
        <v>50</v>
      </c>
      <c r="C29" s="6">
        <v>19686</v>
      </c>
      <c r="D29" s="6">
        <v>0</v>
      </c>
      <c r="E29" s="6"/>
      <c r="F29" s="9">
        <v>0</v>
      </c>
      <c r="G29" s="9"/>
      <c r="H29" s="16">
        <f t="shared" si="0"/>
        <v>0</v>
      </c>
      <c r="I29" s="16"/>
      <c r="J29" s="16"/>
      <c r="K29" s="46"/>
    </row>
    <row r="30" ht="24" customHeight="1" spans="1:11">
      <c r="A30" s="6" t="s">
        <v>54</v>
      </c>
      <c r="B30" s="6" t="s">
        <v>50</v>
      </c>
      <c r="C30" s="6">
        <v>2950</v>
      </c>
      <c r="D30" s="6">
        <v>0</v>
      </c>
      <c r="E30" s="6"/>
      <c r="F30" s="9">
        <v>0</v>
      </c>
      <c r="G30" s="9"/>
      <c r="H30" s="16">
        <f t="shared" si="0"/>
        <v>0</v>
      </c>
      <c r="I30" s="16"/>
      <c r="J30" s="16"/>
      <c r="K30" s="46"/>
    </row>
    <row r="31" ht="24" customHeight="1" spans="1:11">
      <c r="A31" s="6" t="s">
        <v>55</v>
      </c>
      <c r="B31" s="6" t="s">
        <v>50</v>
      </c>
      <c r="C31" s="7">
        <v>770</v>
      </c>
      <c r="D31" s="6">
        <v>0</v>
      </c>
      <c r="E31" s="6"/>
      <c r="F31" s="9">
        <v>0</v>
      </c>
      <c r="G31" s="9"/>
      <c r="H31" s="16">
        <f t="shared" si="0"/>
        <v>0</v>
      </c>
      <c r="I31" s="16"/>
      <c r="J31" s="16"/>
      <c r="K31" s="46"/>
    </row>
    <row r="32" ht="24" customHeight="1" spans="1:11">
      <c r="A32" s="6" t="s">
        <v>56</v>
      </c>
      <c r="B32" s="6" t="s">
        <v>50</v>
      </c>
      <c r="C32" s="6">
        <v>147</v>
      </c>
      <c r="D32" s="6">
        <v>0</v>
      </c>
      <c r="E32" s="6"/>
      <c r="F32" s="9">
        <v>0</v>
      </c>
      <c r="G32" s="9"/>
      <c r="H32" s="16">
        <f t="shared" si="0"/>
        <v>0</v>
      </c>
      <c r="I32" s="16"/>
      <c r="J32" s="16"/>
      <c r="K32" s="46"/>
    </row>
    <row r="33" ht="24" customHeight="1" spans="1:11">
      <c r="A33" s="6" t="s">
        <v>57</v>
      </c>
      <c r="B33" s="6" t="s">
        <v>50</v>
      </c>
      <c r="C33" s="6">
        <v>226.5</v>
      </c>
      <c r="D33" s="6">
        <v>0</v>
      </c>
      <c r="E33" s="6"/>
      <c r="F33" s="9">
        <v>0</v>
      </c>
      <c r="G33" s="9"/>
      <c r="H33" s="16">
        <f t="shared" si="0"/>
        <v>0</v>
      </c>
      <c r="I33" s="16"/>
      <c r="J33" s="16"/>
      <c r="K33" s="46"/>
    </row>
    <row r="34" ht="24" customHeight="1" spans="1:11">
      <c r="A34" s="6" t="s">
        <v>58</v>
      </c>
      <c r="B34" s="6" t="s">
        <v>50</v>
      </c>
      <c r="C34" s="6">
        <v>3289</v>
      </c>
      <c r="D34" s="6">
        <v>0</v>
      </c>
      <c r="E34" s="6"/>
      <c r="F34" s="9">
        <v>0</v>
      </c>
      <c r="G34" s="9"/>
      <c r="H34" s="16">
        <f t="shared" si="0"/>
        <v>0</v>
      </c>
      <c r="I34" s="16"/>
      <c r="J34" s="16"/>
      <c r="K34" s="46"/>
    </row>
    <row r="35" ht="24" customHeight="1" spans="1:11">
      <c r="A35" s="6" t="s">
        <v>59</v>
      </c>
      <c r="B35" s="6" t="s">
        <v>48</v>
      </c>
      <c r="C35" s="6">
        <v>9</v>
      </c>
      <c r="D35" s="6">
        <v>0</v>
      </c>
      <c r="E35" s="6"/>
      <c r="F35" s="9">
        <v>0</v>
      </c>
      <c r="G35" s="9"/>
      <c r="H35" s="16">
        <f t="shared" si="0"/>
        <v>0</v>
      </c>
      <c r="I35" s="16"/>
      <c r="J35" s="16"/>
      <c r="K35" s="46"/>
    </row>
    <row r="36" ht="30" customHeight="1" spans="1:11">
      <c r="A36" s="10" t="s">
        <v>60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ht="20.4" customHeight="1" spans="1:11">
      <c r="A37" s="6" t="s">
        <v>61</v>
      </c>
      <c r="B37" s="12" t="s">
        <v>29</v>
      </c>
      <c r="C37" s="12" t="s">
        <v>62</v>
      </c>
      <c r="D37" s="13" t="s">
        <v>63</v>
      </c>
      <c r="E37" s="14"/>
      <c r="F37" s="13" t="s">
        <v>64</v>
      </c>
      <c r="G37" s="14"/>
      <c r="H37" s="13" t="s">
        <v>65</v>
      </c>
      <c r="I37" s="53"/>
      <c r="J37" s="14"/>
      <c r="K37" s="12" t="s">
        <v>34</v>
      </c>
    </row>
    <row r="38" ht="22.2" customHeight="1" spans="1:11">
      <c r="A38" s="6" t="s">
        <v>66</v>
      </c>
      <c r="B38" s="6" t="s">
        <v>37</v>
      </c>
      <c r="C38" s="6">
        <v>5852</v>
      </c>
      <c r="D38" s="6">
        <v>339</v>
      </c>
      <c r="E38" s="6"/>
      <c r="F38" s="19">
        <f>1586+844+165+1720+355+590+339</f>
        <v>5599</v>
      </c>
      <c r="G38" s="20"/>
      <c r="H38" s="15">
        <f>F38/5852</f>
        <v>0.956766917293233</v>
      </c>
      <c r="I38" s="44"/>
      <c r="J38" s="45"/>
      <c r="K38" s="46"/>
    </row>
    <row r="39" ht="22.2" customHeight="1" spans="1:11">
      <c r="A39" s="6" t="s">
        <v>67</v>
      </c>
      <c r="B39" s="6" t="s">
        <v>37</v>
      </c>
      <c r="C39" s="6">
        <v>80</v>
      </c>
      <c r="D39" s="6">
        <v>0</v>
      </c>
      <c r="E39" s="6"/>
      <c r="F39" s="19">
        <v>80</v>
      </c>
      <c r="G39" s="20"/>
      <c r="H39" s="15">
        <f t="shared" ref="H39:H47" si="1">F39/C39</f>
        <v>1</v>
      </c>
      <c r="I39" s="44"/>
      <c r="J39" s="45"/>
      <c r="K39" s="46"/>
    </row>
    <row r="40" ht="22.2" customHeight="1" spans="1:11">
      <c r="A40" s="6" t="s">
        <v>68</v>
      </c>
      <c r="B40" s="6" t="s">
        <v>37</v>
      </c>
      <c r="C40" s="6">
        <v>296</v>
      </c>
      <c r="D40" s="6">
        <v>10</v>
      </c>
      <c r="E40" s="6"/>
      <c r="F40" s="9">
        <f>46+150+88+10</f>
        <v>294</v>
      </c>
      <c r="G40" s="9"/>
      <c r="H40" s="16">
        <f t="shared" si="1"/>
        <v>0.993243243243243</v>
      </c>
      <c r="I40" s="16"/>
      <c r="J40" s="16"/>
      <c r="K40" s="46"/>
    </row>
    <row r="41" ht="22.2" customHeight="1" spans="1:11">
      <c r="A41" s="21" t="s">
        <v>69</v>
      </c>
      <c r="B41" s="21" t="s">
        <v>70</v>
      </c>
      <c r="C41" s="22">
        <v>36.772965</v>
      </c>
      <c r="D41" s="13">
        <v>0.88</v>
      </c>
      <c r="E41" s="14"/>
      <c r="F41" s="23">
        <f>3.05+1.35+0.88</f>
        <v>5.28</v>
      </c>
      <c r="G41" s="24"/>
      <c r="H41" s="25">
        <f t="shared" si="1"/>
        <v>0.143583744199033</v>
      </c>
      <c r="I41" s="54"/>
      <c r="J41" s="55"/>
      <c r="K41" s="46"/>
    </row>
    <row r="42" ht="22.2" customHeight="1" spans="1:11">
      <c r="A42" s="21" t="s">
        <v>71</v>
      </c>
      <c r="B42" s="26" t="s">
        <v>50</v>
      </c>
      <c r="C42" s="21">
        <v>19686</v>
      </c>
      <c r="D42" s="13">
        <v>19686</v>
      </c>
      <c r="E42" s="14"/>
      <c r="F42" s="27">
        <v>19686</v>
      </c>
      <c r="G42" s="28"/>
      <c r="H42" s="25">
        <f t="shared" si="1"/>
        <v>1</v>
      </c>
      <c r="I42" s="54"/>
      <c r="J42" s="55"/>
      <c r="K42" s="46"/>
    </row>
    <row r="43" ht="22.2" customHeight="1" spans="1:11">
      <c r="A43" s="21" t="s">
        <v>72</v>
      </c>
      <c r="B43" s="21" t="s">
        <v>48</v>
      </c>
      <c r="C43" s="21">
        <v>142</v>
      </c>
      <c r="D43" s="13">
        <v>142</v>
      </c>
      <c r="E43" s="14"/>
      <c r="F43" s="27">
        <v>142</v>
      </c>
      <c r="G43" s="28"/>
      <c r="H43" s="25">
        <f t="shared" si="1"/>
        <v>1</v>
      </c>
      <c r="I43" s="54"/>
      <c r="J43" s="55"/>
      <c r="K43" s="46"/>
    </row>
    <row r="44" ht="22.2" customHeight="1" spans="1:11">
      <c r="A44" s="26" t="s">
        <v>73</v>
      </c>
      <c r="B44" s="26" t="s">
        <v>74</v>
      </c>
      <c r="C44" s="29">
        <v>17019</v>
      </c>
      <c r="D44" s="13">
        <v>0</v>
      </c>
      <c r="E44" s="14"/>
      <c r="F44" s="27">
        <f>6944+0</f>
        <v>6944</v>
      </c>
      <c r="G44" s="28"/>
      <c r="H44" s="25">
        <f t="shared" si="1"/>
        <v>0.408014571948998</v>
      </c>
      <c r="I44" s="54"/>
      <c r="J44" s="55"/>
      <c r="K44" s="46"/>
    </row>
    <row r="45" ht="22.2" customHeight="1" spans="1:11">
      <c r="A45" s="26" t="s">
        <v>75</v>
      </c>
      <c r="B45" s="26" t="s">
        <v>74</v>
      </c>
      <c r="C45" s="29">
        <v>58977</v>
      </c>
      <c r="D45" s="13">
        <v>0</v>
      </c>
      <c r="E45" s="14"/>
      <c r="F45" s="30">
        <f>9920+7936+0</f>
        <v>17856</v>
      </c>
      <c r="G45" s="31"/>
      <c r="H45" s="16">
        <f t="shared" si="1"/>
        <v>0.302762093697543</v>
      </c>
      <c r="I45" s="16"/>
      <c r="J45" s="16"/>
      <c r="K45" s="46"/>
    </row>
    <row r="46" ht="22.2" customHeight="1" spans="1:11">
      <c r="A46" s="6" t="s">
        <v>76</v>
      </c>
      <c r="B46" s="6" t="s">
        <v>37</v>
      </c>
      <c r="C46" s="6">
        <f>SUM(C38:C40)</f>
        <v>6228</v>
      </c>
      <c r="D46" s="6"/>
      <c r="E46" s="6"/>
      <c r="F46" s="9">
        <f>SUM(F38:G40)</f>
        <v>5973</v>
      </c>
      <c r="G46" s="9"/>
      <c r="H46" s="32">
        <f t="shared" si="1"/>
        <v>0.959055876685935</v>
      </c>
      <c r="I46" s="32"/>
      <c r="J46" s="32"/>
      <c r="K46" s="56"/>
    </row>
    <row r="47" ht="22.2" customHeight="1" spans="1:11">
      <c r="A47" s="6" t="s">
        <v>77</v>
      </c>
      <c r="B47" s="6" t="s">
        <v>70</v>
      </c>
      <c r="C47" s="33">
        <v>36.772965</v>
      </c>
      <c r="D47" s="6">
        <v>0</v>
      </c>
      <c r="E47" s="6"/>
      <c r="F47" s="33">
        <f>F44*0.00048+F45*0.000485</f>
        <v>11.99328</v>
      </c>
      <c r="G47" s="33"/>
      <c r="H47" s="32">
        <f t="shared" si="1"/>
        <v>0.326143948414277</v>
      </c>
      <c r="I47" s="32"/>
      <c r="J47" s="32"/>
      <c r="K47" s="56"/>
    </row>
    <row r="48" ht="30" customHeight="1" spans="1:11">
      <c r="A48" s="10" t="s">
        <v>78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ht="27" customHeight="1" spans="1:11">
      <c r="A49" s="34" t="s">
        <v>79</v>
      </c>
      <c r="B49" s="35"/>
      <c r="C49" s="35"/>
      <c r="D49" s="35"/>
      <c r="E49" s="35"/>
      <c r="F49" s="35"/>
      <c r="G49" s="35"/>
      <c r="H49" s="35"/>
      <c r="I49" s="35"/>
      <c r="J49" s="35"/>
      <c r="K49" s="57"/>
    </row>
    <row r="50" ht="28.2" customHeight="1" spans="1:11">
      <c r="A50" s="10" t="s">
        <v>80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ht="48.6" customHeight="1" spans="1:11">
      <c r="A51" s="7" t="s">
        <v>81</v>
      </c>
      <c r="B51" s="7" t="s">
        <v>82</v>
      </c>
      <c r="C51" s="7" t="s">
        <v>83</v>
      </c>
      <c r="D51" s="7" t="s">
        <v>84</v>
      </c>
      <c r="E51" s="7" t="s">
        <v>85</v>
      </c>
      <c r="F51" s="7" t="s">
        <v>86</v>
      </c>
      <c r="G51" s="7" t="s">
        <v>87</v>
      </c>
      <c r="H51" s="7" t="s">
        <v>88</v>
      </c>
      <c r="I51" s="7" t="s">
        <v>89</v>
      </c>
      <c r="J51" s="7" t="s">
        <v>90</v>
      </c>
      <c r="K51" s="7" t="s">
        <v>34</v>
      </c>
    </row>
    <row r="52" ht="30" customHeight="1" spans="1:11">
      <c r="A52" s="7" t="s">
        <v>36</v>
      </c>
      <c r="B52" s="7">
        <v>140</v>
      </c>
      <c r="C52" s="7">
        <v>150</v>
      </c>
      <c r="D52" s="7">
        <v>160</v>
      </c>
      <c r="E52" s="7">
        <v>160</v>
      </c>
      <c r="F52" s="7">
        <v>160</v>
      </c>
      <c r="G52" s="7">
        <v>180</v>
      </c>
      <c r="H52" s="7">
        <v>180</v>
      </c>
      <c r="I52" s="7">
        <f>SUM(B52:H52)</f>
        <v>1130</v>
      </c>
      <c r="J52" s="58">
        <f>(F16+I52)/6228</f>
        <v>0.609666024405909</v>
      </c>
      <c r="K52" s="7"/>
    </row>
    <row r="53" ht="30" customHeight="1" spans="1:11">
      <c r="A53" s="7" t="s">
        <v>91</v>
      </c>
      <c r="B53" s="7">
        <v>140</v>
      </c>
      <c r="C53" s="7">
        <v>140</v>
      </c>
      <c r="D53" s="7">
        <v>140</v>
      </c>
      <c r="E53" s="7">
        <v>140</v>
      </c>
      <c r="F53" s="7">
        <v>140</v>
      </c>
      <c r="G53" s="7">
        <v>140</v>
      </c>
      <c r="H53" s="7">
        <v>140</v>
      </c>
      <c r="I53" s="7">
        <f>SUM(B53:H53)</f>
        <v>980</v>
      </c>
      <c r="J53" s="59">
        <f>(F17+I53)/5932</f>
        <v>0.531186783546864</v>
      </c>
      <c r="K53" s="7"/>
    </row>
    <row r="54" ht="30" customHeight="1" spans="1:11">
      <c r="A54" s="7" t="s">
        <v>92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f>SUM(B54:H54)</f>
        <v>0</v>
      </c>
      <c r="J54" s="59">
        <f>(F38+I54)/5852</f>
        <v>0.956766917293233</v>
      </c>
      <c r="K54" s="7"/>
    </row>
    <row r="55" ht="30" customHeight="1" spans="1:11">
      <c r="A55" s="7" t="s">
        <v>93</v>
      </c>
      <c r="B55" s="7">
        <v>4</v>
      </c>
      <c r="C55" s="7">
        <v>6</v>
      </c>
      <c r="D55" s="7">
        <v>7</v>
      </c>
      <c r="E55" s="7">
        <v>7</v>
      </c>
      <c r="F55" s="7">
        <v>7</v>
      </c>
      <c r="G55" s="7">
        <v>7</v>
      </c>
      <c r="H55" s="7">
        <v>7</v>
      </c>
      <c r="I55" s="7">
        <f t="shared" ref="I55:I58" si="2">SUM(B55:H55)</f>
        <v>45</v>
      </c>
      <c r="J55" s="59">
        <f>(I55+F20+F21)/908</f>
        <v>0.0671806167400881</v>
      </c>
      <c r="K55" s="7"/>
    </row>
    <row r="56" ht="30" customHeight="1" spans="1:11">
      <c r="A56" s="7" t="s">
        <v>94</v>
      </c>
      <c r="B56" s="7">
        <v>0</v>
      </c>
      <c r="C56" s="7">
        <v>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f t="shared" si="2"/>
        <v>10</v>
      </c>
      <c r="J56" s="59">
        <f>(I56+F41)/36.772965</f>
        <v>0.415522653666899</v>
      </c>
      <c r="K56" s="7"/>
    </row>
    <row r="57" ht="30" customHeight="1" spans="1:11">
      <c r="A57" s="7" t="s">
        <v>95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f t="shared" si="2"/>
        <v>0</v>
      </c>
      <c r="J57" s="59">
        <f>(I57+F47)/36.772965</f>
        <v>0.326143948414277</v>
      </c>
      <c r="K57" s="7"/>
    </row>
    <row r="58" ht="30" customHeight="1" spans="1:11">
      <c r="A58" s="7" t="s">
        <v>96</v>
      </c>
      <c r="B58" s="7">
        <v>4</v>
      </c>
      <c r="C58" s="7">
        <v>6</v>
      </c>
      <c r="D58" s="7">
        <v>7</v>
      </c>
      <c r="E58" s="7">
        <v>7</v>
      </c>
      <c r="F58" s="7">
        <v>7</v>
      </c>
      <c r="G58" s="7">
        <v>7</v>
      </c>
      <c r="H58" s="7">
        <v>7</v>
      </c>
      <c r="I58" s="7">
        <f t="shared" si="2"/>
        <v>45</v>
      </c>
      <c r="J58" s="59">
        <f>(I58+F22+F23)/908</f>
        <v>0.0649779735682819</v>
      </c>
      <c r="K58" s="7"/>
    </row>
    <row r="59" ht="30" customHeight="1" spans="1:11">
      <c r="A59" s="36" t="s">
        <v>97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ht="30" customHeight="1" spans="1:11">
      <c r="A60" s="37" t="s">
        <v>98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ht="30" customHeight="1" spans="1:11">
      <c r="A61" s="7" t="s">
        <v>99</v>
      </c>
      <c r="B61" s="7"/>
      <c r="C61" s="7"/>
      <c r="D61" s="7"/>
      <c r="E61" s="7"/>
      <c r="F61" s="7"/>
      <c r="G61" s="7" t="s">
        <v>100</v>
      </c>
      <c r="H61" s="7"/>
      <c r="I61" s="7"/>
      <c r="J61" s="7"/>
      <c r="K61" s="7"/>
    </row>
    <row r="62" ht="30" customHeight="1" spans="1:11">
      <c r="A62" s="7" t="s">
        <v>101</v>
      </c>
      <c r="B62" s="7"/>
      <c r="C62" s="7"/>
      <c r="D62" s="7"/>
      <c r="E62" s="7"/>
      <c r="F62" s="7" t="s">
        <v>102</v>
      </c>
      <c r="G62" s="7"/>
      <c r="H62" s="7" t="s">
        <v>103</v>
      </c>
      <c r="I62" s="7"/>
      <c r="J62" s="7" t="s">
        <v>104</v>
      </c>
      <c r="K62" s="7"/>
    </row>
    <row r="63" ht="30" customHeight="1" spans="1:11">
      <c r="A63" s="7" t="s">
        <v>105</v>
      </c>
      <c r="B63" s="7"/>
      <c r="C63" s="7"/>
      <c r="D63" s="7"/>
      <c r="E63" s="7"/>
      <c r="F63" s="7">
        <v>4</v>
      </c>
      <c r="G63" s="7"/>
      <c r="H63" s="7">
        <v>4</v>
      </c>
      <c r="I63" s="7"/>
      <c r="J63" s="7">
        <v>1</v>
      </c>
      <c r="K63" s="7"/>
    </row>
    <row r="64" ht="25.05" customHeight="1" spans="1:11">
      <c r="A64" s="38"/>
      <c r="B64" s="39"/>
      <c r="C64" s="39"/>
      <c r="D64" s="39"/>
      <c r="E64" s="40"/>
      <c r="F64" s="41"/>
      <c r="G64" s="42"/>
      <c r="H64" s="38"/>
      <c r="I64" s="40"/>
      <c r="J64" s="38"/>
      <c r="K64" s="40"/>
    </row>
    <row r="65" ht="30" customHeight="1" spans="1:11">
      <c r="A65" s="37" t="s">
        <v>106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</row>
    <row r="66" ht="20.4" customHeight="1" spans="1:11">
      <c r="A66" s="7" t="s">
        <v>99</v>
      </c>
      <c r="B66" s="7"/>
      <c r="C66" s="7"/>
      <c r="D66" s="7"/>
      <c r="E66" s="7"/>
      <c r="F66" s="7" t="s">
        <v>100</v>
      </c>
      <c r="G66" s="7"/>
      <c r="H66" s="7"/>
      <c r="I66" s="7"/>
      <c r="J66" s="7"/>
      <c r="K66" s="7"/>
    </row>
    <row r="67" ht="20.4" customHeight="1" spans="1:11">
      <c r="A67" s="7" t="s">
        <v>101</v>
      </c>
      <c r="B67" s="7"/>
      <c r="C67" s="7"/>
      <c r="D67" s="7"/>
      <c r="E67" s="7"/>
      <c r="F67" s="7" t="s">
        <v>107</v>
      </c>
      <c r="G67" s="7"/>
      <c r="H67" s="7" t="s">
        <v>103</v>
      </c>
      <c r="I67" s="7"/>
      <c r="J67" s="7" t="s">
        <v>104</v>
      </c>
      <c r="K67" s="7"/>
    </row>
    <row r="68" ht="20.4" customHeight="1" spans="1:11">
      <c r="A68" s="38"/>
      <c r="B68" s="39"/>
      <c r="C68" s="39"/>
      <c r="D68" s="39"/>
      <c r="E68" s="40"/>
      <c r="F68" s="7"/>
      <c r="G68" s="7"/>
      <c r="H68" s="7"/>
      <c r="I68" s="7"/>
      <c r="J68" s="7"/>
      <c r="K68" s="7"/>
    </row>
    <row r="69" ht="30" customHeight="1" spans="1:11">
      <c r="A69" s="60" t="s">
        <v>108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ht="134.4" customHeight="1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>
      <c r="A71" s="62"/>
      <c r="B71" s="62"/>
      <c r="C71" s="62"/>
      <c r="D71" s="63"/>
      <c r="E71" s="63"/>
      <c r="F71" s="64"/>
      <c r="G71" s="64"/>
      <c r="H71" s="65"/>
      <c r="I71" s="65"/>
      <c r="J71" s="65"/>
      <c r="K71" s="62"/>
    </row>
    <row r="72" spans="1:11">
      <c r="A72" s="62"/>
      <c r="B72" s="62"/>
      <c r="C72" s="62"/>
      <c r="D72" s="63"/>
      <c r="E72" s="63"/>
      <c r="F72" s="64"/>
      <c r="G72" s="64"/>
      <c r="H72" s="65"/>
      <c r="I72" s="65"/>
      <c r="J72" s="65"/>
      <c r="K72" s="62"/>
    </row>
    <row r="73" spans="1:11">
      <c r="A73" s="62"/>
      <c r="B73" s="62"/>
      <c r="C73" s="62"/>
      <c r="D73" s="63"/>
      <c r="E73" s="63"/>
      <c r="F73" s="64"/>
      <c r="G73" s="64"/>
      <c r="H73" s="65"/>
      <c r="I73" s="65"/>
      <c r="J73" s="65"/>
      <c r="K73" s="62"/>
    </row>
    <row r="74" spans="1:11">
      <c r="A74" s="62"/>
      <c r="B74" s="62"/>
      <c r="C74" s="62"/>
      <c r="D74" s="63"/>
      <c r="E74" s="63"/>
      <c r="F74" s="64"/>
      <c r="G74" s="64"/>
      <c r="H74" s="65"/>
      <c r="I74" s="65"/>
      <c r="J74" s="65"/>
      <c r="K74" s="62"/>
    </row>
  </sheetData>
  <mergeCells count="145"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D16:E16"/>
    <mergeCell ref="F16:G16"/>
    <mergeCell ref="H16:J16"/>
    <mergeCell ref="D17:E17"/>
    <mergeCell ref="F17:G17"/>
    <mergeCell ref="H17:J17"/>
    <mergeCell ref="D18:E18"/>
    <mergeCell ref="F18:G18"/>
    <mergeCell ref="H18:J18"/>
    <mergeCell ref="A19:K19"/>
    <mergeCell ref="D20:E20"/>
    <mergeCell ref="F20:G20"/>
    <mergeCell ref="D21:E21"/>
    <mergeCell ref="F21:G21"/>
    <mergeCell ref="D22:E22"/>
    <mergeCell ref="F22:G22"/>
    <mergeCell ref="D23:E23"/>
    <mergeCell ref="F23:G23"/>
    <mergeCell ref="A24:K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D35:E35"/>
    <mergeCell ref="F35:G35"/>
    <mergeCell ref="H35:J35"/>
    <mergeCell ref="A36:K36"/>
    <mergeCell ref="D37:E37"/>
    <mergeCell ref="F37:G37"/>
    <mergeCell ref="H37:J37"/>
    <mergeCell ref="D38:E38"/>
    <mergeCell ref="F38:G38"/>
    <mergeCell ref="H38:J38"/>
    <mergeCell ref="D39:E39"/>
    <mergeCell ref="F39:G39"/>
    <mergeCell ref="H39:J39"/>
    <mergeCell ref="D40:E40"/>
    <mergeCell ref="F40:G40"/>
    <mergeCell ref="H40:J40"/>
    <mergeCell ref="D41:E41"/>
    <mergeCell ref="F41:G41"/>
    <mergeCell ref="H41:J41"/>
    <mergeCell ref="D42:E42"/>
    <mergeCell ref="F42:G42"/>
    <mergeCell ref="H42:J42"/>
    <mergeCell ref="D43:E43"/>
    <mergeCell ref="F43:G43"/>
    <mergeCell ref="H43:J43"/>
    <mergeCell ref="D44:E44"/>
    <mergeCell ref="F44:G44"/>
    <mergeCell ref="H44:J44"/>
    <mergeCell ref="D45:E45"/>
    <mergeCell ref="F45:G45"/>
    <mergeCell ref="H45:J45"/>
    <mergeCell ref="D46:E46"/>
    <mergeCell ref="F46:G46"/>
    <mergeCell ref="H46:J46"/>
    <mergeCell ref="D47:E47"/>
    <mergeCell ref="F47:G47"/>
    <mergeCell ref="H47:J47"/>
    <mergeCell ref="A48:K48"/>
    <mergeCell ref="A49:K49"/>
    <mergeCell ref="A50:K50"/>
    <mergeCell ref="A59:K59"/>
    <mergeCell ref="A60:K60"/>
    <mergeCell ref="A61:F61"/>
    <mergeCell ref="G61:K61"/>
    <mergeCell ref="A62:E62"/>
    <mergeCell ref="F62:G62"/>
    <mergeCell ref="H62:I62"/>
    <mergeCell ref="J62:K62"/>
    <mergeCell ref="A63:E63"/>
    <mergeCell ref="F63:G63"/>
    <mergeCell ref="H63:I63"/>
    <mergeCell ref="J63:K63"/>
    <mergeCell ref="A64:E64"/>
    <mergeCell ref="F64:G64"/>
    <mergeCell ref="H64:I64"/>
    <mergeCell ref="J64:K64"/>
    <mergeCell ref="A65:K65"/>
    <mergeCell ref="A66:E66"/>
    <mergeCell ref="F66:K66"/>
    <mergeCell ref="A67:E67"/>
    <mergeCell ref="F67:G67"/>
    <mergeCell ref="H67:I67"/>
    <mergeCell ref="J67:K67"/>
    <mergeCell ref="A68:E68"/>
    <mergeCell ref="F68:G68"/>
    <mergeCell ref="H68:I68"/>
    <mergeCell ref="J68:K68"/>
    <mergeCell ref="A69:K69"/>
    <mergeCell ref="A70:K70"/>
    <mergeCell ref="A3:A4"/>
    <mergeCell ref="K3:K4"/>
    <mergeCell ref="K20:K21"/>
    <mergeCell ref="K22:K23"/>
    <mergeCell ref="H20:J21"/>
    <mergeCell ref="H22:J23"/>
    <mergeCell ref="B3:C4"/>
  </mergeCells>
  <pageMargins left="0.25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啦啦啦</cp:lastModifiedBy>
  <dcterms:created xsi:type="dcterms:W3CDTF">2015-06-05T18:19:00Z</dcterms:created>
  <cp:lastPrinted>2021-08-11T14:20:00Z</cp:lastPrinted>
  <dcterms:modified xsi:type="dcterms:W3CDTF">2021-08-12T11:57:21Z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B6D88D51E8274D288A3E4F1C9DF55DA8</vt:lpwstr>
  </property>
</Properties>
</file>