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08" yWindow="-108" windowWidth="23256" windowHeight="12576"/>
  </bookViews>
  <sheets>
    <sheet name="施工月报" sheetId="1" r:id="rId1"/>
  </sheets>
  <calcPr calcId="125725"/>
</workbook>
</file>

<file path=xl/calcChain.xml><?xml version="1.0" encoding="utf-8"?>
<calcChain xmlns="http://schemas.openxmlformats.org/spreadsheetml/2006/main">
  <c r="J57" i="1"/>
  <c r="H22"/>
  <c r="H20"/>
  <c r="F17"/>
  <c r="H17"/>
  <c r="F18"/>
  <c r="F16"/>
  <c r="H16" s="1"/>
  <c r="I58"/>
  <c r="J58" s="1"/>
  <c r="I57"/>
  <c r="I56"/>
  <c r="J56" s="1"/>
  <c r="I55"/>
  <c r="I54"/>
  <c r="I53"/>
  <c r="I52"/>
  <c r="F47"/>
  <c r="H47" s="1"/>
  <c r="C46"/>
  <c r="H45"/>
  <c r="F45"/>
  <c r="F44"/>
  <c r="H44" s="1"/>
  <c r="H43"/>
  <c r="H42"/>
  <c r="F41"/>
  <c r="H41" s="1"/>
  <c r="H40"/>
  <c r="F40"/>
  <c r="H39"/>
  <c r="F38"/>
  <c r="H38" s="1"/>
  <c r="H35"/>
  <c r="H34"/>
  <c r="H33"/>
  <c r="H32"/>
  <c r="H31"/>
  <c r="H30"/>
  <c r="H29"/>
  <c r="H28"/>
  <c r="H27"/>
  <c r="H26"/>
  <c r="H25"/>
  <c r="C16"/>
  <c r="J55" l="1"/>
  <c r="J53"/>
  <c r="F46"/>
  <c r="H46" s="1"/>
  <c r="J52"/>
  <c r="J54"/>
</calcChain>
</file>

<file path=xl/sharedStrings.xml><?xml version="1.0" encoding="utf-8"?>
<sst xmlns="http://schemas.openxmlformats.org/spreadsheetml/2006/main" count="140" uniqueCount="109">
  <si>
    <t>项目名称</t>
  </si>
  <si>
    <t>钦州康熙岭渔光一体光伏电站（四期）一标段</t>
  </si>
  <si>
    <t>业主单位</t>
  </si>
  <si>
    <t>钦州通威惠金新能源有限公司</t>
  </si>
  <si>
    <t>天气/最低温度-最高温度（℃）</t>
  </si>
  <si>
    <t>日期</t>
  </si>
  <si>
    <t>监理单位</t>
  </si>
  <si>
    <t>常州正衡电力工程监理有限公司</t>
  </si>
  <si>
    <t>施工单位</t>
  </si>
  <si>
    <t>安徽中建富华能源建设有限公司</t>
  </si>
  <si>
    <t>管理人员</t>
  </si>
  <si>
    <t>施工人员</t>
  </si>
  <si>
    <t>一、本周主要工作汇报：</t>
  </si>
  <si>
    <t>二、质量、安全管控</t>
  </si>
  <si>
    <t>1、无安全事故，质量符合设计要求，现场机械安全检查、汽车吊装作业符合安全规范、正确佩戴安全帽、现场道路运输情况检修、高温防暑防控安全管控措施：
2、现场施工机械安全装置检查、现场施工人员安全器具佩戴检查。
质量管控措施：
1、管桩到货质量检验、支架材料检验
2、GPS放点复测
3、管桩水平、垂直、标高检验</t>
  </si>
  <si>
    <t>三、下周工作安排：</t>
  </si>
  <si>
    <t>四、本周进度情况：</t>
  </si>
  <si>
    <t>分项工程</t>
  </si>
  <si>
    <t>单位</t>
  </si>
  <si>
    <t>总工程量</t>
  </si>
  <si>
    <t>本周完成量</t>
  </si>
  <si>
    <t>累计完成量</t>
  </si>
  <si>
    <t>累计完成比例</t>
  </si>
  <si>
    <t>备注</t>
  </si>
  <si>
    <t>一、场区土建工程</t>
  </si>
  <si>
    <t>管桩基础引孔施工</t>
  </si>
  <si>
    <t>根</t>
  </si>
  <si>
    <t>支架基础施工</t>
  </si>
  <si>
    <t>桥架基础施工</t>
  </si>
  <si>
    <t>二、场区机电安装工程</t>
  </si>
  <si>
    <t>3*30支架安装</t>
  </si>
  <si>
    <t>组</t>
  </si>
  <si>
    <t>3*21支架安装</t>
  </si>
  <si>
    <t>3*30组件安装</t>
  </si>
  <si>
    <t>3*21组件安装</t>
  </si>
  <si>
    <t>三、场区电气工程</t>
  </si>
  <si>
    <t>逆变器安装</t>
  </si>
  <si>
    <t>台</t>
  </si>
  <si>
    <t>逆变器4㎡电缆放线</t>
  </si>
  <si>
    <t>米</t>
  </si>
  <si>
    <t>逆变器4㎡电缆接线</t>
  </si>
  <si>
    <t>逆变器120m²电缆接线</t>
  </si>
  <si>
    <t>低压3*120放线</t>
  </si>
  <si>
    <t>300*200桥架安装</t>
  </si>
  <si>
    <t>500*200桥架安装</t>
  </si>
  <si>
    <t>桥架接地6 m²</t>
  </si>
  <si>
    <t>逆变器接地16 m²</t>
  </si>
  <si>
    <t>环网接地</t>
  </si>
  <si>
    <t>箱变接线</t>
  </si>
  <si>
    <t>五、材料到货情况：</t>
  </si>
  <si>
    <t>管桩型号</t>
  </si>
  <si>
    <t>总需求量</t>
  </si>
  <si>
    <t>本周到货量</t>
  </si>
  <si>
    <t>累计到货量</t>
  </si>
  <si>
    <t>累计到货比例</t>
  </si>
  <si>
    <t>PHC-300-AB-70-8管桩</t>
  </si>
  <si>
    <t>PHC-300-AB-70-7管桩</t>
  </si>
  <si>
    <t>PHC-300-AB-70-6管桩</t>
  </si>
  <si>
    <t>支架材料</t>
  </si>
  <si>
    <t>MWp</t>
  </si>
  <si>
    <t>低压3*120电缆</t>
  </si>
  <si>
    <t>逆变器</t>
  </si>
  <si>
    <t>480w组件</t>
  </si>
  <si>
    <t>块</t>
  </si>
  <si>
    <t>485w组件</t>
  </si>
  <si>
    <t>管桩总计到货量</t>
  </si>
  <si>
    <t>组件总计到货量</t>
  </si>
  <si>
    <t>六：主要协调问题：</t>
  </si>
  <si>
    <t>工程项目</t>
  </si>
  <si>
    <t>星期四</t>
  </si>
  <si>
    <t>星期五</t>
  </si>
  <si>
    <t>星期六</t>
  </si>
  <si>
    <t>星期日</t>
  </si>
  <si>
    <t>星期一</t>
  </si>
  <si>
    <t>星期二</t>
  </si>
  <si>
    <t>星期三</t>
  </si>
  <si>
    <t>本周工程总量</t>
  </si>
  <si>
    <t>累计量占比</t>
  </si>
  <si>
    <t>桩基施工计划</t>
  </si>
  <si>
    <t>现场管桩进场计划（8米）</t>
  </si>
  <si>
    <t>光伏支架安装计划</t>
  </si>
  <si>
    <t>光伏支架进场计划</t>
  </si>
  <si>
    <t>光伏组件进场计划</t>
  </si>
  <si>
    <t>光伏组件安装计划</t>
  </si>
  <si>
    <t>八、强条执行情况汇总</t>
  </si>
  <si>
    <t>土建</t>
  </si>
  <si>
    <t>检查项目</t>
  </si>
  <si>
    <t>执行情况</t>
  </si>
  <si>
    <t>单位工程名称</t>
  </si>
  <si>
    <t>应执行</t>
  </si>
  <si>
    <t>已执行</t>
  </si>
  <si>
    <t>记录份数</t>
  </si>
  <si>
    <t>《建筑地基基础工程施工质量验收规范》（GB 50202—2018）：5.5.1、5.5.2、5.5.3、5.5.4</t>
  </si>
  <si>
    <t>电气</t>
  </si>
  <si>
    <t xml:space="preserve">应执行	</t>
  </si>
  <si>
    <t>九、现场施工照片：</t>
  </si>
  <si>
    <t>阴
27-30</t>
    <phoneticPr fontId="8" type="noConversion"/>
  </si>
  <si>
    <t>阵雨
26-31</t>
    <phoneticPr fontId="8" type="noConversion"/>
  </si>
  <si>
    <t>阵雨
28-31</t>
    <phoneticPr fontId="8" type="noConversion"/>
  </si>
  <si>
    <t>阵雨
27-32</t>
    <phoneticPr fontId="8" type="noConversion"/>
  </si>
  <si>
    <t>阵雨
25-32</t>
    <phoneticPr fontId="8" type="noConversion"/>
  </si>
  <si>
    <t>晴
 26-31</t>
    <phoneticPr fontId="8" type="noConversion"/>
  </si>
  <si>
    <t>晴
26-32</t>
    <phoneticPr fontId="8" type="noConversion"/>
  </si>
  <si>
    <t>2021.8.12-2021.8.18</t>
    <phoneticPr fontId="8" type="noConversion"/>
  </si>
  <si>
    <r>
      <t>1、本周接收管桩0根，占比95.91%。
2、485w组件进场0块，累计17859块,480w组件进场0块，累计6944块（11.99MW），占比32.62%。</t>
    </r>
    <r>
      <rPr>
        <sz val="12"/>
        <color rgb="FFFF0000"/>
        <rFont val="宋体"/>
        <family val="3"/>
        <charset val="134"/>
      </rPr>
      <t xml:space="preserve">
</t>
    </r>
    <r>
      <rPr>
        <sz val="12"/>
        <color theme="1"/>
        <rFont val="宋体"/>
        <family val="3"/>
        <charset val="134"/>
      </rPr>
      <t>3、打磨刷漆桩头完成66个。</t>
    </r>
    <r>
      <rPr>
        <sz val="12"/>
        <color rgb="FFFF0000"/>
        <rFont val="宋体"/>
        <family val="3"/>
        <charset val="134"/>
      </rPr>
      <t xml:space="preserve">
</t>
    </r>
    <r>
      <rPr>
        <sz val="12"/>
        <color theme="1"/>
        <rFont val="宋体"/>
        <family val="3"/>
        <charset val="134"/>
      </rPr>
      <t>4、引孔完成412个，累计完成3079根，占比49.44%；打桩287根，累计完成2458根，占比41.43%, 桥架桩完成13根，累计完成99根，占比33.4%</t>
    </r>
    <r>
      <rPr>
        <sz val="12"/>
        <color rgb="FFFF0000"/>
        <rFont val="宋体"/>
        <family val="3"/>
        <charset val="134"/>
      </rPr>
      <t xml:space="preserve">
</t>
    </r>
    <r>
      <rPr>
        <sz val="12"/>
        <color theme="1"/>
        <rFont val="宋体"/>
        <family val="3"/>
        <charset val="134"/>
      </rPr>
      <t>5、34#、35#方阵鱼塘注水；
6、3*30支架安装14组，3*21支架安装12组，累计完成1.392MW,占比3.79%；                                                                                                                                                                                                                                                           7、3*30组件安装6组，3*21支架安装3组，累计完成0.942MW,占比2.57%。</t>
    </r>
    <r>
      <rPr>
        <sz val="12"/>
        <color rgb="FFFF0000"/>
        <rFont val="宋体"/>
        <family val="3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  <phoneticPr fontId="8" type="noConversion"/>
  </si>
  <si>
    <t>施工周报第十二期</t>
    <phoneticPr fontId="8" type="noConversion"/>
  </si>
  <si>
    <t>七、本周施工计划表</t>
    <phoneticPr fontId="8" type="noConversion"/>
  </si>
  <si>
    <t xml:space="preserve">1、河道处高压桥架桩走向、最大间距、终点位置
    </t>
    <phoneticPr fontId="8" type="noConversion"/>
  </si>
  <si>
    <t xml:space="preserve">施工内容：
1、下周计划GPS桩基放点1200个；
2、下周计划管桩引桩1120根桩基，累计占比67.42%，打桩完成980根，占比57.96%；                                                                                                                                                                                      3、桩头打磨防腐560个；                                                                                                                                                                                    4、支架组件、安装74组，                                                                                                                                                       5、36#、37#、38#、39#、40#方阵鱼塘注水；
材料到货情况： 
1、下周计划到货：支架预计进场6MWP、组件预计进场6MWP.                                                                                                                                                                                                                               </t>
    <phoneticPr fontId="8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</si>
</sst>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9">
    <font>
      <sz val="11"/>
      <color theme="1"/>
      <name val="等线"/>
      <charset val="134"/>
      <scheme val="minor"/>
    </font>
    <font>
      <b/>
      <sz val="16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rgb="FFFF0000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/>
    </xf>
    <xf numFmtId="10" fontId="2" fillId="0" borderId="1" xfId="1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10" fontId="2" fillId="0" borderId="7" xfId="0" applyNumberFormat="1" applyFont="1" applyFill="1" applyBorder="1" applyAlignment="1">
      <alignment horizontal="center" vertical="center"/>
    </xf>
    <xf numFmtId="10" fontId="2" fillId="0" borderId="8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10" fontId="2" fillId="0" borderId="10" xfId="0" applyNumberFormat="1" applyFont="1" applyFill="1" applyBorder="1" applyAlignment="1">
      <alignment horizontal="center" vertical="center"/>
    </xf>
    <xf numFmtId="10" fontId="2" fillId="0" borderId="1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 wrapText="1"/>
    </xf>
    <xf numFmtId="10" fontId="2" fillId="0" borderId="6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177" fontId="2" fillId="0" borderId="2" xfId="1" applyNumberFormat="1" applyFont="1" applyFill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69</xdr:row>
      <xdr:rowOff>0</xdr:rowOff>
    </xdr:from>
    <xdr:to>
      <xdr:col>2</xdr:col>
      <xdr:colOff>340360</xdr:colOff>
      <xdr:row>70</xdr:row>
      <xdr:rowOff>0</xdr:rowOff>
    </xdr:to>
    <xdr:pic>
      <xdr:nvPicPr>
        <xdr:cNvPr id="4" name="图片 3">
          <a:extLst>
            <a:ext uri="{FF2B5EF4-FFF2-40B4-BE49-F238E27FC236}">
              <a16:creationId xmlns="" xmlns:a16="http://schemas.microsoft.com/office/drawing/2014/main" id="{CD4B2A80-B6BD-4AD4-A782-AAC490F36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805380"/>
          <a:ext cx="2275840" cy="1706880"/>
        </a:xfrm>
        <a:prstGeom prst="rect">
          <a:avLst/>
        </a:prstGeom>
      </xdr:spPr>
    </xdr:pic>
    <xdr:clientData/>
  </xdr:twoCellAnchor>
  <xdr:twoCellAnchor editAs="oneCell">
    <xdr:from>
      <xdr:col>2</xdr:col>
      <xdr:colOff>350520</xdr:colOff>
      <xdr:row>69</xdr:row>
      <xdr:rowOff>15240</xdr:rowOff>
    </xdr:from>
    <xdr:to>
      <xdr:col>6</xdr:col>
      <xdr:colOff>500380</xdr:colOff>
      <xdr:row>69</xdr:row>
      <xdr:rowOff>1699260</xdr:rowOff>
    </xdr:to>
    <xdr:pic>
      <xdr:nvPicPr>
        <xdr:cNvPr id="6" name="图片 5">
          <a:extLst>
            <a:ext uri="{FF2B5EF4-FFF2-40B4-BE49-F238E27FC236}">
              <a16:creationId xmlns="" xmlns:a16="http://schemas.microsoft.com/office/drawing/2014/main" id="{F12A9FA3-0E5C-44A3-BB83-8E078AE7B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" y="27820620"/>
          <a:ext cx="2245360" cy="1684020"/>
        </a:xfrm>
        <a:prstGeom prst="rect">
          <a:avLst/>
        </a:prstGeom>
      </xdr:spPr>
    </xdr:pic>
    <xdr:clientData/>
  </xdr:twoCellAnchor>
  <xdr:twoCellAnchor editAs="oneCell">
    <xdr:from>
      <xdr:col>6</xdr:col>
      <xdr:colOff>502920</xdr:colOff>
      <xdr:row>68</xdr:row>
      <xdr:rowOff>373380</xdr:rowOff>
    </xdr:from>
    <xdr:to>
      <xdr:col>10</xdr:col>
      <xdr:colOff>670560</xdr:colOff>
      <xdr:row>70</xdr:row>
      <xdr:rowOff>0</xdr:rowOff>
    </xdr:to>
    <xdr:pic>
      <xdr:nvPicPr>
        <xdr:cNvPr id="7" name="图片 6">
          <a:extLst>
            <a:ext uri="{FF2B5EF4-FFF2-40B4-BE49-F238E27FC236}">
              <a16:creationId xmlns="" xmlns:a16="http://schemas.microsoft.com/office/drawing/2014/main" id="{A81FE939-23F2-4372-95B8-33DB08910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27797760"/>
          <a:ext cx="2286000" cy="171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4"/>
  <sheetViews>
    <sheetView tabSelected="1" zoomScaleNormal="100" workbookViewId="0">
      <selection activeCell="I53" sqref="I53"/>
    </sheetView>
  </sheetViews>
  <sheetFormatPr defaultColWidth="9" defaultRowHeight="14.4"/>
  <cols>
    <col min="1" max="1" width="20.33203125" customWidth="1"/>
    <col min="2" max="2" width="7.88671875" customWidth="1"/>
    <col min="3" max="3" width="8.21875" customWidth="1"/>
    <col min="4" max="5" width="7.44140625" style="1" customWidth="1"/>
    <col min="6" max="7" width="7.44140625" style="2" customWidth="1"/>
    <col min="8" max="9" width="7.44140625" style="3" customWidth="1"/>
    <col min="10" max="10" width="8.5546875" style="3" customWidth="1"/>
    <col min="11" max="11" width="11.109375" customWidth="1"/>
    <col min="14" max="14" width="9.5546875" customWidth="1"/>
  </cols>
  <sheetData>
    <row r="1" spans="1:11" ht="32.4" customHeight="1">
      <c r="A1" s="70" t="s">
        <v>105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ht="30" customHeight="1">
      <c r="A2" s="4" t="s">
        <v>0</v>
      </c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</row>
    <row r="3" spans="1:11" ht="30" customHeight="1">
      <c r="A3" s="27" t="s">
        <v>2</v>
      </c>
      <c r="B3" s="36" t="s">
        <v>3</v>
      </c>
      <c r="C3" s="36"/>
      <c r="D3" s="27" t="s">
        <v>4</v>
      </c>
      <c r="E3" s="27"/>
      <c r="F3" s="27"/>
      <c r="G3" s="27"/>
      <c r="H3" s="27"/>
      <c r="I3" s="27"/>
      <c r="J3" s="27"/>
      <c r="K3" s="27" t="s">
        <v>5</v>
      </c>
    </row>
    <row r="4" spans="1:11" ht="30" customHeight="1">
      <c r="A4" s="27"/>
      <c r="B4" s="36"/>
      <c r="C4" s="36"/>
      <c r="D4" s="6">
        <v>8.1199999999999992</v>
      </c>
      <c r="E4" s="6">
        <v>8.1300000000000008</v>
      </c>
      <c r="F4" s="6">
        <v>8.14</v>
      </c>
      <c r="G4" s="6">
        <v>8.15</v>
      </c>
      <c r="H4" s="6">
        <v>8.1600000000000108</v>
      </c>
      <c r="I4" s="6">
        <v>8.1700000000000106</v>
      </c>
      <c r="J4" s="6">
        <v>8.1800000000000104</v>
      </c>
      <c r="K4" s="27"/>
    </row>
    <row r="5" spans="1:11" ht="54" customHeight="1">
      <c r="A5" s="4" t="s">
        <v>6</v>
      </c>
      <c r="B5" s="36" t="s">
        <v>7</v>
      </c>
      <c r="C5" s="36"/>
      <c r="D5" s="5" t="s">
        <v>96</v>
      </c>
      <c r="E5" s="5" t="s">
        <v>97</v>
      </c>
      <c r="F5" s="5" t="s">
        <v>98</v>
      </c>
      <c r="G5" s="5" t="s">
        <v>99</v>
      </c>
      <c r="H5" s="5" t="s">
        <v>100</v>
      </c>
      <c r="I5" s="5" t="s">
        <v>101</v>
      </c>
      <c r="J5" s="5" t="s">
        <v>102</v>
      </c>
      <c r="K5" s="22" t="s">
        <v>103</v>
      </c>
    </row>
    <row r="6" spans="1:11" ht="42.6" customHeight="1">
      <c r="A6" s="4" t="s">
        <v>8</v>
      </c>
      <c r="B6" s="36" t="s">
        <v>9</v>
      </c>
      <c r="C6" s="36"/>
      <c r="D6" s="27" t="s">
        <v>10</v>
      </c>
      <c r="E6" s="27"/>
      <c r="F6" s="60">
        <v>4</v>
      </c>
      <c r="G6" s="60"/>
      <c r="H6" s="36" t="s">
        <v>11</v>
      </c>
      <c r="I6" s="36"/>
      <c r="J6" s="27">
        <v>75</v>
      </c>
      <c r="K6" s="27"/>
    </row>
    <row r="7" spans="1:11" ht="30" customHeight="1">
      <c r="A7" s="45" t="s">
        <v>12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1" ht="128.4" customHeight="1">
      <c r="A8" s="69" t="s">
        <v>104</v>
      </c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11" ht="30" customHeight="1">
      <c r="A9" s="45" t="s">
        <v>13</v>
      </c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1:11" ht="119.4" customHeight="1">
      <c r="A10" s="69" t="s">
        <v>14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</row>
    <row r="11" spans="1:11" ht="30" customHeight="1">
      <c r="A11" s="45" t="s">
        <v>15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1:11" ht="147.6" customHeight="1">
      <c r="A12" s="69" t="s">
        <v>108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spans="1:11" ht="30" customHeight="1">
      <c r="A13" s="45" t="s">
        <v>16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ht="30" customHeight="1">
      <c r="A14" s="4" t="s">
        <v>17</v>
      </c>
      <c r="B14" s="4" t="s">
        <v>18</v>
      </c>
      <c r="C14" s="4" t="s">
        <v>19</v>
      </c>
      <c r="D14" s="27" t="s">
        <v>20</v>
      </c>
      <c r="E14" s="27"/>
      <c r="F14" s="60" t="s">
        <v>21</v>
      </c>
      <c r="G14" s="60"/>
      <c r="H14" s="27" t="s">
        <v>22</v>
      </c>
      <c r="I14" s="27"/>
      <c r="J14" s="27"/>
      <c r="K14" s="4" t="s">
        <v>23</v>
      </c>
    </row>
    <row r="15" spans="1:11" ht="30" customHeight="1">
      <c r="A15" s="26" t="s">
        <v>24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spans="1:11" ht="25.2" customHeight="1">
      <c r="A16" s="4" t="s">
        <v>25</v>
      </c>
      <c r="B16" s="4" t="s">
        <v>26</v>
      </c>
      <c r="C16" s="4">
        <f>C17+C18</f>
        <v>6228</v>
      </c>
      <c r="D16" s="50">
        <v>412</v>
      </c>
      <c r="E16" s="51"/>
      <c r="F16" s="50">
        <f>418+571+85+67+95+102+544+785+412</f>
        <v>3079</v>
      </c>
      <c r="G16" s="51"/>
      <c r="H16" s="65">
        <f>F16/C16</f>
        <v>0.4943802183686577</v>
      </c>
      <c r="I16" s="66"/>
      <c r="J16" s="67"/>
      <c r="K16" s="7"/>
    </row>
    <row r="17" spans="1:11" ht="25.2" customHeight="1">
      <c r="A17" s="4" t="s">
        <v>27</v>
      </c>
      <c r="B17" s="4" t="s">
        <v>26</v>
      </c>
      <c r="C17" s="4">
        <v>5932</v>
      </c>
      <c r="D17" s="27">
        <v>287</v>
      </c>
      <c r="E17" s="27"/>
      <c r="F17" s="60">
        <f>160+386+429+105+65+309+717+287</f>
        <v>2458</v>
      </c>
      <c r="G17" s="60"/>
      <c r="H17" s="30">
        <f>(F17+F18)/(C17+C18)</f>
        <v>0.41056518946692355</v>
      </c>
      <c r="I17" s="31"/>
      <c r="J17" s="32"/>
      <c r="K17" s="14"/>
    </row>
    <row r="18" spans="1:11" ht="25.2" customHeight="1">
      <c r="A18" s="4" t="s">
        <v>28</v>
      </c>
      <c r="B18" s="4" t="s">
        <v>26</v>
      </c>
      <c r="C18" s="4">
        <v>296</v>
      </c>
      <c r="D18" s="27">
        <v>13</v>
      </c>
      <c r="E18" s="27"/>
      <c r="F18" s="60">
        <f>29+6+6+22+23+13</f>
        <v>99</v>
      </c>
      <c r="G18" s="60"/>
      <c r="H18" s="33"/>
      <c r="I18" s="34"/>
      <c r="J18" s="35"/>
      <c r="K18" s="14"/>
    </row>
    <row r="19" spans="1:11" ht="30" customHeight="1">
      <c r="A19" s="26" t="s">
        <v>29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 ht="22.2" customHeight="1">
      <c r="A20" s="4" t="s">
        <v>30</v>
      </c>
      <c r="B20" s="4" t="s">
        <v>31</v>
      </c>
      <c r="C20" s="4">
        <v>685</v>
      </c>
      <c r="D20" s="27">
        <v>14</v>
      </c>
      <c r="E20" s="27"/>
      <c r="F20" s="60">
        <v>22</v>
      </c>
      <c r="G20" s="60"/>
      <c r="H20" s="30">
        <f>(F20+F21)/(C20+C21)</f>
        <v>3.7946428571428568E-2</v>
      </c>
      <c r="I20" s="31"/>
      <c r="J20" s="32"/>
      <c r="K20" s="28"/>
    </row>
    <row r="21" spans="1:11" ht="22.2" customHeight="1">
      <c r="A21" s="4" t="s">
        <v>32</v>
      </c>
      <c r="B21" s="4" t="s">
        <v>31</v>
      </c>
      <c r="C21" s="4">
        <v>211</v>
      </c>
      <c r="D21" s="27">
        <v>4</v>
      </c>
      <c r="E21" s="27"/>
      <c r="F21" s="60">
        <v>12</v>
      </c>
      <c r="G21" s="60"/>
      <c r="H21" s="33"/>
      <c r="I21" s="34"/>
      <c r="J21" s="35"/>
      <c r="K21" s="29"/>
    </row>
    <row r="22" spans="1:11" ht="22.2" customHeight="1">
      <c r="A22" s="4" t="s">
        <v>33</v>
      </c>
      <c r="B22" s="4" t="s">
        <v>31</v>
      </c>
      <c r="C22" s="4">
        <v>685</v>
      </c>
      <c r="D22" s="27">
        <v>6</v>
      </c>
      <c r="E22" s="27"/>
      <c r="F22" s="60">
        <v>14</v>
      </c>
      <c r="G22" s="60"/>
      <c r="H22" s="30">
        <f>(F22+F23)/(C22+C23)</f>
        <v>2.5669642857142856E-2</v>
      </c>
      <c r="I22" s="31"/>
      <c r="J22" s="32"/>
      <c r="K22" s="28"/>
    </row>
    <row r="23" spans="1:11" ht="22.2" customHeight="1">
      <c r="A23" s="4" t="s">
        <v>34</v>
      </c>
      <c r="B23" s="4" t="s">
        <v>31</v>
      </c>
      <c r="C23" s="4">
        <v>211</v>
      </c>
      <c r="D23" s="27">
        <v>3</v>
      </c>
      <c r="E23" s="27"/>
      <c r="F23" s="60">
        <v>9</v>
      </c>
      <c r="G23" s="60"/>
      <c r="H23" s="33"/>
      <c r="I23" s="34"/>
      <c r="J23" s="35"/>
      <c r="K23" s="29"/>
    </row>
    <row r="24" spans="1:11" ht="25.05" customHeight="1">
      <c r="A24" s="26" t="s">
        <v>35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ht="24" customHeight="1">
      <c r="A25" s="4" t="s">
        <v>36</v>
      </c>
      <c r="B25" s="4" t="s">
        <v>37</v>
      </c>
      <c r="C25" s="4">
        <v>142</v>
      </c>
      <c r="D25" s="27">
        <v>0</v>
      </c>
      <c r="E25" s="27"/>
      <c r="F25" s="60">
        <v>0</v>
      </c>
      <c r="G25" s="60"/>
      <c r="H25" s="59">
        <f>F25/C25</f>
        <v>0</v>
      </c>
      <c r="I25" s="59"/>
      <c r="J25" s="59"/>
      <c r="K25" s="14"/>
    </row>
    <row r="26" spans="1:11" ht="24" customHeight="1">
      <c r="A26" s="4" t="s">
        <v>38</v>
      </c>
      <c r="B26" s="4" t="s">
        <v>39</v>
      </c>
      <c r="C26" s="4">
        <v>272151</v>
      </c>
      <c r="D26" s="27">
        <v>0</v>
      </c>
      <c r="E26" s="27"/>
      <c r="F26" s="60">
        <v>0</v>
      </c>
      <c r="G26" s="60"/>
      <c r="H26" s="59">
        <f t="shared" ref="H26:H35" si="0">F26/C26</f>
        <v>0</v>
      </c>
      <c r="I26" s="59"/>
      <c r="J26" s="59"/>
      <c r="K26" s="14"/>
    </row>
    <row r="27" spans="1:11" ht="24" customHeight="1">
      <c r="A27" s="4" t="s">
        <v>40</v>
      </c>
      <c r="B27" s="4" t="s">
        <v>39</v>
      </c>
      <c r="C27" s="4">
        <v>272151</v>
      </c>
      <c r="D27" s="27">
        <v>0</v>
      </c>
      <c r="E27" s="27"/>
      <c r="F27" s="60">
        <v>0</v>
      </c>
      <c r="G27" s="60"/>
      <c r="H27" s="59">
        <f t="shared" si="0"/>
        <v>0</v>
      </c>
      <c r="I27" s="59"/>
      <c r="J27" s="59"/>
      <c r="K27" s="14"/>
    </row>
    <row r="28" spans="1:11" ht="24" customHeight="1">
      <c r="A28" s="4" t="s">
        <v>41</v>
      </c>
      <c r="B28" s="4" t="s">
        <v>39</v>
      </c>
      <c r="C28" s="5">
        <v>19686</v>
      </c>
      <c r="D28" s="27">
        <v>0</v>
      </c>
      <c r="E28" s="27"/>
      <c r="F28" s="60">
        <v>0</v>
      </c>
      <c r="G28" s="60"/>
      <c r="H28" s="59">
        <f t="shared" si="0"/>
        <v>0</v>
      </c>
      <c r="I28" s="59"/>
      <c r="J28" s="59"/>
      <c r="K28" s="14"/>
    </row>
    <row r="29" spans="1:11" ht="24" customHeight="1">
      <c r="A29" s="4" t="s">
        <v>42</v>
      </c>
      <c r="B29" s="4" t="s">
        <v>39</v>
      </c>
      <c r="C29" s="4">
        <v>19686</v>
      </c>
      <c r="D29" s="27">
        <v>0</v>
      </c>
      <c r="E29" s="27"/>
      <c r="F29" s="60">
        <v>0</v>
      </c>
      <c r="G29" s="60"/>
      <c r="H29" s="59">
        <f t="shared" si="0"/>
        <v>0</v>
      </c>
      <c r="I29" s="59"/>
      <c r="J29" s="59"/>
      <c r="K29" s="14"/>
    </row>
    <row r="30" spans="1:11" ht="24" customHeight="1">
      <c r="A30" s="4" t="s">
        <v>43</v>
      </c>
      <c r="B30" s="4" t="s">
        <v>39</v>
      </c>
      <c r="C30" s="4">
        <v>2950</v>
      </c>
      <c r="D30" s="27">
        <v>0</v>
      </c>
      <c r="E30" s="27"/>
      <c r="F30" s="60">
        <v>0</v>
      </c>
      <c r="G30" s="60"/>
      <c r="H30" s="59">
        <f t="shared" si="0"/>
        <v>0</v>
      </c>
      <c r="I30" s="59"/>
      <c r="J30" s="59"/>
      <c r="K30" s="14"/>
    </row>
    <row r="31" spans="1:11" ht="24" customHeight="1">
      <c r="A31" s="4" t="s">
        <v>44</v>
      </c>
      <c r="B31" s="4" t="s">
        <v>39</v>
      </c>
      <c r="C31" s="5">
        <v>770</v>
      </c>
      <c r="D31" s="27">
        <v>0</v>
      </c>
      <c r="E31" s="27"/>
      <c r="F31" s="60">
        <v>0</v>
      </c>
      <c r="G31" s="60"/>
      <c r="H31" s="59">
        <f t="shared" si="0"/>
        <v>0</v>
      </c>
      <c r="I31" s="59"/>
      <c r="J31" s="59"/>
      <c r="K31" s="14"/>
    </row>
    <row r="32" spans="1:11" ht="24" customHeight="1">
      <c r="A32" s="4" t="s">
        <v>45</v>
      </c>
      <c r="B32" s="4" t="s">
        <v>39</v>
      </c>
      <c r="C32" s="4">
        <v>147</v>
      </c>
      <c r="D32" s="27">
        <v>0</v>
      </c>
      <c r="E32" s="27"/>
      <c r="F32" s="60">
        <v>0</v>
      </c>
      <c r="G32" s="60"/>
      <c r="H32" s="59">
        <f t="shared" si="0"/>
        <v>0</v>
      </c>
      <c r="I32" s="59"/>
      <c r="J32" s="59"/>
      <c r="K32" s="14"/>
    </row>
    <row r="33" spans="1:11" ht="24" customHeight="1">
      <c r="A33" s="4" t="s">
        <v>46</v>
      </c>
      <c r="B33" s="4" t="s">
        <v>39</v>
      </c>
      <c r="C33" s="4">
        <v>226.5</v>
      </c>
      <c r="D33" s="27">
        <v>0</v>
      </c>
      <c r="E33" s="27"/>
      <c r="F33" s="60">
        <v>0</v>
      </c>
      <c r="G33" s="60"/>
      <c r="H33" s="59">
        <f t="shared" si="0"/>
        <v>0</v>
      </c>
      <c r="I33" s="59"/>
      <c r="J33" s="59"/>
      <c r="K33" s="14"/>
    </row>
    <row r="34" spans="1:11" ht="24" customHeight="1">
      <c r="A34" s="4" t="s">
        <v>47</v>
      </c>
      <c r="B34" s="4" t="s">
        <v>39</v>
      </c>
      <c r="C34" s="4">
        <v>3289</v>
      </c>
      <c r="D34" s="27">
        <v>0</v>
      </c>
      <c r="E34" s="27"/>
      <c r="F34" s="60">
        <v>0</v>
      </c>
      <c r="G34" s="60"/>
      <c r="H34" s="59">
        <f t="shared" si="0"/>
        <v>0</v>
      </c>
      <c r="I34" s="59"/>
      <c r="J34" s="59"/>
      <c r="K34" s="14"/>
    </row>
    <row r="35" spans="1:11" ht="24" customHeight="1">
      <c r="A35" s="4" t="s">
        <v>48</v>
      </c>
      <c r="B35" s="4" t="s">
        <v>37</v>
      </c>
      <c r="C35" s="4">
        <v>9</v>
      </c>
      <c r="D35" s="27">
        <v>0</v>
      </c>
      <c r="E35" s="27"/>
      <c r="F35" s="60">
        <v>0</v>
      </c>
      <c r="G35" s="60"/>
      <c r="H35" s="59">
        <f t="shared" si="0"/>
        <v>0</v>
      </c>
      <c r="I35" s="59"/>
      <c r="J35" s="59"/>
      <c r="K35" s="14"/>
    </row>
    <row r="36" spans="1:11" ht="30" customHeight="1">
      <c r="A36" s="45" t="s">
        <v>49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</row>
    <row r="37" spans="1:11" ht="20.399999999999999" customHeight="1">
      <c r="A37" s="4" t="s">
        <v>50</v>
      </c>
      <c r="B37" s="7" t="s">
        <v>18</v>
      </c>
      <c r="C37" s="7" t="s">
        <v>51</v>
      </c>
      <c r="D37" s="50" t="s">
        <v>52</v>
      </c>
      <c r="E37" s="51"/>
      <c r="F37" s="50" t="s">
        <v>53</v>
      </c>
      <c r="G37" s="51"/>
      <c r="H37" s="50" t="s">
        <v>54</v>
      </c>
      <c r="I37" s="68"/>
      <c r="J37" s="51"/>
      <c r="K37" s="7" t="s">
        <v>23</v>
      </c>
    </row>
    <row r="38" spans="1:11" ht="22.2" customHeight="1">
      <c r="A38" s="4" t="s">
        <v>55</v>
      </c>
      <c r="B38" s="4" t="s">
        <v>26</v>
      </c>
      <c r="C38" s="4">
        <v>5852</v>
      </c>
      <c r="D38" s="27">
        <v>339</v>
      </c>
      <c r="E38" s="27"/>
      <c r="F38" s="63">
        <f>1586+844+165+1720+355+590+339</f>
        <v>5599</v>
      </c>
      <c r="G38" s="64"/>
      <c r="H38" s="65">
        <f>F38/5852</f>
        <v>0.95676691729323304</v>
      </c>
      <c r="I38" s="66"/>
      <c r="J38" s="67"/>
      <c r="K38" s="14"/>
    </row>
    <row r="39" spans="1:11" ht="22.2" customHeight="1">
      <c r="A39" s="4" t="s">
        <v>56</v>
      </c>
      <c r="B39" s="4" t="s">
        <v>26</v>
      </c>
      <c r="C39" s="4">
        <v>80</v>
      </c>
      <c r="D39" s="27">
        <v>0</v>
      </c>
      <c r="E39" s="27"/>
      <c r="F39" s="63">
        <v>80</v>
      </c>
      <c r="G39" s="64"/>
      <c r="H39" s="65">
        <f t="shared" ref="H39:H47" si="1">F39/C39</f>
        <v>1</v>
      </c>
      <c r="I39" s="66"/>
      <c r="J39" s="67"/>
      <c r="K39" s="14"/>
    </row>
    <row r="40" spans="1:11" ht="22.2" customHeight="1">
      <c r="A40" s="4" t="s">
        <v>57</v>
      </c>
      <c r="B40" s="4" t="s">
        <v>26</v>
      </c>
      <c r="C40" s="4">
        <v>296</v>
      </c>
      <c r="D40" s="27">
        <v>10</v>
      </c>
      <c r="E40" s="27"/>
      <c r="F40" s="60">
        <f>46+150+88+10</f>
        <v>294</v>
      </c>
      <c r="G40" s="60"/>
      <c r="H40" s="59">
        <f t="shared" si="1"/>
        <v>0.9932432432432432</v>
      </c>
      <c r="I40" s="59"/>
      <c r="J40" s="59"/>
      <c r="K40" s="14"/>
    </row>
    <row r="41" spans="1:11" ht="22.2" customHeight="1">
      <c r="A41" s="8" t="s">
        <v>58</v>
      </c>
      <c r="B41" s="8" t="s">
        <v>59</v>
      </c>
      <c r="C41" s="9">
        <v>36.772964999999999</v>
      </c>
      <c r="D41" s="50">
        <v>0.88</v>
      </c>
      <c r="E41" s="51"/>
      <c r="F41" s="61">
        <f>3.05+1.35+0.88</f>
        <v>5.28</v>
      </c>
      <c r="G41" s="62"/>
      <c r="H41" s="54">
        <f t="shared" si="1"/>
        <v>0.14358374419903319</v>
      </c>
      <c r="I41" s="55"/>
      <c r="J41" s="56"/>
      <c r="K41" s="14"/>
    </row>
    <row r="42" spans="1:11" ht="22.2" customHeight="1">
      <c r="A42" s="10" t="s">
        <v>60</v>
      </c>
      <c r="B42" s="11" t="s">
        <v>39</v>
      </c>
      <c r="C42" s="10">
        <v>19686</v>
      </c>
      <c r="D42" s="50">
        <v>19686</v>
      </c>
      <c r="E42" s="51"/>
      <c r="F42" s="52">
        <v>19686</v>
      </c>
      <c r="G42" s="53"/>
      <c r="H42" s="54">
        <f t="shared" si="1"/>
        <v>1</v>
      </c>
      <c r="I42" s="55"/>
      <c r="J42" s="56"/>
      <c r="K42" s="14"/>
    </row>
    <row r="43" spans="1:11" ht="22.2" customHeight="1">
      <c r="A43" s="10" t="s">
        <v>61</v>
      </c>
      <c r="B43" s="10" t="s">
        <v>37</v>
      </c>
      <c r="C43" s="10">
        <v>142</v>
      </c>
      <c r="D43" s="50">
        <v>142</v>
      </c>
      <c r="E43" s="51"/>
      <c r="F43" s="52">
        <v>142</v>
      </c>
      <c r="G43" s="53"/>
      <c r="H43" s="54">
        <f t="shared" si="1"/>
        <v>1</v>
      </c>
      <c r="I43" s="55"/>
      <c r="J43" s="56"/>
      <c r="K43" s="14"/>
    </row>
    <row r="44" spans="1:11" ht="22.2" customHeight="1">
      <c r="A44" s="11" t="s">
        <v>62</v>
      </c>
      <c r="B44" s="11" t="s">
        <v>63</v>
      </c>
      <c r="C44" s="12">
        <v>17019</v>
      </c>
      <c r="D44" s="50">
        <v>0</v>
      </c>
      <c r="E44" s="51"/>
      <c r="F44" s="52">
        <f>6944+0</f>
        <v>6944</v>
      </c>
      <c r="G44" s="53"/>
      <c r="H44" s="54">
        <f t="shared" si="1"/>
        <v>0.40801457194899821</v>
      </c>
      <c r="I44" s="55"/>
      <c r="J44" s="56"/>
      <c r="K44" s="14"/>
    </row>
    <row r="45" spans="1:11" ht="22.2" customHeight="1">
      <c r="A45" s="11" t="s">
        <v>64</v>
      </c>
      <c r="B45" s="11" t="s">
        <v>63</v>
      </c>
      <c r="C45" s="12">
        <v>58977</v>
      </c>
      <c r="D45" s="50">
        <v>0</v>
      </c>
      <c r="E45" s="51"/>
      <c r="F45" s="57">
        <f>9920+7936+0</f>
        <v>17856</v>
      </c>
      <c r="G45" s="58"/>
      <c r="H45" s="59">
        <f t="shared" si="1"/>
        <v>0.30276209369754309</v>
      </c>
      <c r="I45" s="59"/>
      <c r="J45" s="59"/>
      <c r="K45" s="14"/>
    </row>
    <row r="46" spans="1:11" ht="22.2" customHeight="1">
      <c r="A46" s="4" t="s">
        <v>65</v>
      </c>
      <c r="B46" s="4" t="s">
        <v>26</v>
      </c>
      <c r="C46" s="4">
        <f>SUM(C38:C40)</f>
        <v>6228</v>
      </c>
      <c r="D46" s="27"/>
      <c r="E46" s="27"/>
      <c r="F46" s="60">
        <f>SUM(F38:G40)</f>
        <v>5973</v>
      </c>
      <c r="G46" s="60"/>
      <c r="H46" s="44">
        <f t="shared" si="1"/>
        <v>0.95905587668593451</v>
      </c>
      <c r="I46" s="44"/>
      <c r="J46" s="44"/>
      <c r="K46" s="15"/>
    </row>
    <row r="47" spans="1:11" ht="22.2" customHeight="1">
      <c r="A47" s="4" t="s">
        <v>66</v>
      </c>
      <c r="B47" s="4" t="s">
        <v>59</v>
      </c>
      <c r="C47" s="13">
        <v>36.772964999999999</v>
      </c>
      <c r="D47" s="27">
        <v>0</v>
      </c>
      <c r="E47" s="27"/>
      <c r="F47" s="43">
        <f>F44*0.00048+F45*0.000485</f>
        <v>11.993280000000002</v>
      </c>
      <c r="G47" s="43"/>
      <c r="H47" s="44">
        <f t="shared" si="1"/>
        <v>0.32614394841427669</v>
      </c>
      <c r="I47" s="44"/>
      <c r="J47" s="44"/>
      <c r="K47" s="15"/>
    </row>
    <row r="48" spans="1:11" ht="30" customHeight="1">
      <c r="A48" s="45" t="s">
        <v>67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</row>
    <row r="49" spans="1:11" ht="27" customHeight="1">
      <c r="A49" s="46" t="s">
        <v>107</v>
      </c>
      <c r="B49" s="47"/>
      <c r="C49" s="47"/>
      <c r="D49" s="47"/>
      <c r="E49" s="47"/>
      <c r="F49" s="47"/>
      <c r="G49" s="47"/>
      <c r="H49" s="47"/>
      <c r="I49" s="47"/>
      <c r="J49" s="47"/>
      <c r="K49" s="48"/>
    </row>
    <row r="50" spans="1:11" ht="28.2" customHeight="1">
      <c r="A50" s="45" t="s">
        <v>106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</row>
    <row r="51" spans="1:11" ht="48.6" customHeight="1">
      <c r="A51" s="5" t="s">
        <v>68</v>
      </c>
      <c r="B51" s="5" t="s">
        <v>69</v>
      </c>
      <c r="C51" s="5" t="s">
        <v>70</v>
      </c>
      <c r="D51" s="5" t="s">
        <v>71</v>
      </c>
      <c r="E51" s="5" t="s">
        <v>72</v>
      </c>
      <c r="F51" s="5" t="s">
        <v>73</v>
      </c>
      <c r="G51" s="5" t="s">
        <v>74</v>
      </c>
      <c r="H51" s="5" t="s">
        <v>75</v>
      </c>
      <c r="I51" s="5" t="s">
        <v>76</v>
      </c>
      <c r="J51" s="5" t="s">
        <v>77</v>
      </c>
      <c r="K51" s="5" t="s">
        <v>23</v>
      </c>
    </row>
    <row r="52" spans="1:11" ht="30" customHeight="1">
      <c r="A52" s="5" t="s">
        <v>25</v>
      </c>
      <c r="B52" s="5">
        <v>160</v>
      </c>
      <c r="C52" s="5">
        <v>160</v>
      </c>
      <c r="D52" s="22">
        <v>160</v>
      </c>
      <c r="E52" s="22">
        <v>160</v>
      </c>
      <c r="F52" s="22">
        <v>160</v>
      </c>
      <c r="G52" s="22">
        <v>160</v>
      </c>
      <c r="H52" s="22">
        <v>160</v>
      </c>
      <c r="I52" s="5">
        <f>SUM(B52:H52)</f>
        <v>1120</v>
      </c>
      <c r="J52" s="16">
        <f>(F16+I52)/6228</f>
        <v>0.67421323057161209</v>
      </c>
      <c r="K52" s="5"/>
    </row>
    <row r="53" spans="1:11" ht="30" customHeight="1">
      <c r="A53" s="5" t="s">
        <v>78</v>
      </c>
      <c r="B53" s="5">
        <v>140</v>
      </c>
      <c r="C53" s="5">
        <v>140</v>
      </c>
      <c r="D53" s="5">
        <v>140</v>
      </c>
      <c r="E53" s="5">
        <v>140</v>
      </c>
      <c r="F53" s="5">
        <v>140</v>
      </c>
      <c r="G53" s="5">
        <v>140</v>
      </c>
      <c r="H53" s="5">
        <v>140</v>
      </c>
      <c r="I53" s="5">
        <f>SUM(B53:H53)</f>
        <v>980</v>
      </c>
      <c r="J53" s="17">
        <f>(F17+I53)/5932</f>
        <v>0.57956844234659477</v>
      </c>
      <c r="K53" s="5"/>
    </row>
    <row r="54" spans="1:11" ht="30" customHeight="1">
      <c r="A54" s="5" t="s">
        <v>79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f>SUM(B54:H54)</f>
        <v>0</v>
      </c>
      <c r="J54" s="17">
        <f>(F38+I54)/5852</f>
        <v>0.95676691729323304</v>
      </c>
      <c r="K54" s="5"/>
    </row>
    <row r="55" spans="1:11" ht="30" customHeight="1">
      <c r="A55" s="5" t="s">
        <v>80</v>
      </c>
      <c r="B55" s="23">
        <v>6</v>
      </c>
      <c r="C55" s="23">
        <v>8</v>
      </c>
      <c r="D55" s="23">
        <v>12</v>
      </c>
      <c r="E55" s="23">
        <v>12</v>
      </c>
      <c r="F55" s="23">
        <v>12</v>
      </c>
      <c r="G55" s="23">
        <v>12</v>
      </c>
      <c r="H55" s="23">
        <v>12</v>
      </c>
      <c r="I55" s="5">
        <f t="shared" ref="I55:I58" si="2">SUM(B55:H55)</f>
        <v>74</v>
      </c>
      <c r="J55" s="17">
        <f>(I55+F20+F21)/908</f>
        <v>0.11894273127753303</v>
      </c>
      <c r="K55" s="5"/>
    </row>
    <row r="56" spans="1:11" ht="30" customHeight="1">
      <c r="A56" s="5" t="s">
        <v>81</v>
      </c>
      <c r="B56" s="5">
        <v>0</v>
      </c>
      <c r="C56" s="5">
        <v>10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f t="shared" si="2"/>
        <v>10</v>
      </c>
      <c r="J56" s="17">
        <f>(I56+F41)/36.772965</f>
        <v>0.41552265366689906</v>
      </c>
      <c r="K56" s="5"/>
    </row>
    <row r="57" spans="1:11" ht="30" customHeight="1">
      <c r="A57" s="5" t="s">
        <v>82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f t="shared" si="2"/>
        <v>0</v>
      </c>
      <c r="J57" s="17">
        <f>(I57+F47)/36.772965</f>
        <v>0.32614394841427669</v>
      </c>
      <c r="K57" s="5"/>
    </row>
    <row r="58" spans="1:11" ht="30" customHeight="1">
      <c r="A58" s="5" t="s">
        <v>83</v>
      </c>
      <c r="B58" s="5">
        <v>6</v>
      </c>
      <c r="C58" s="5">
        <v>8</v>
      </c>
      <c r="D58" s="5">
        <v>12</v>
      </c>
      <c r="E58" s="5">
        <v>12</v>
      </c>
      <c r="F58" s="5">
        <v>12</v>
      </c>
      <c r="G58" s="5">
        <v>12</v>
      </c>
      <c r="H58" s="5">
        <v>12</v>
      </c>
      <c r="I58" s="5">
        <f t="shared" si="2"/>
        <v>74</v>
      </c>
      <c r="J58" s="17">
        <f>(I58+F22+F23)/908</f>
        <v>0.10682819383259912</v>
      </c>
      <c r="K58" s="5"/>
    </row>
    <row r="59" spans="1:11" ht="30" customHeight="1">
      <c r="A59" s="49" t="s">
        <v>84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30" customHeight="1">
      <c r="A60" s="37" t="s">
        <v>85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</row>
    <row r="61" spans="1:11" ht="30" customHeight="1">
      <c r="A61" s="36" t="s">
        <v>86</v>
      </c>
      <c r="B61" s="36"/>
      <c r="C61" s="36"/>
      <c r="D61" s="36"/>
      <c r="E61" s="36"/>
      <c r="F61" s="36"/>
      <c r="G61" s="36" t="s">
        <v>87</v>
      </c>
      <c r="H61" s="36"/>
      <c r="I61" s="36"/>
      <c r="J61" s="36"/>
      <c r="K61" s="36"/>
    </row>
    <row r="62" spans="1:11" ht="30" customHeight="1">
      <c r="A62" s="36" t="s">
        <v>88</v>
      </c>
      <c r="B62" s="36"/>
      <c r="C62" s="36"/>
      <c r="D62" s="36"/>
      <c r="E62" s="36"/>
      <c r="F62" s="36" t="s">
        <v>89</v>
      </c>
      <c r="G62" s="36"/>
      <c r="H62" s="36" t="s">
        <v>90</v>
      </c>
      <c r="I62" s="36"/>
      <c r="J62" s="36" t="s">
        <v>91</v>
      </c>
      <c r="K62" s="36"/>
    </row>
    <row r="63" spans="1:11" ht="30" customHeight="1">
      <c r="A63" s="36" t="s">
        <v>92</v>
      </c>
      <c r="B63" s="36"/>
      <c r="C63" s="36"/>
      <c r="D63" s="36"/>
      <c r="E63" s="36"/>
      <c r="F63" s="36">
        <v>4</v>
      </c>
      <c r="G63" s="36"/>
      <c r="H63" s="36">
        <v>4</v>
      </c>
      <c r="I63" s="36"/>
      <c r="J63" s="36">
        <v>1</v>
      </c>
      <c r="K63" s="36"/>
    </row>
    <row r="64" spans="1:11" ht="25.05" customHeight="1">
      <c r="A64" s="38"/>
      <c r="B64" s="39"/>
      <c r="C64" s="39"/>
      <c r="D64" s="39"/>
      <c r="E64" s="40"/>
      <c r="F64" s="41"/>
      <c r="G64" s="42"/>
      <c r="H64" s="38"/>
      <c r="I64" s="40"/>
      <c r="J64" s="38"/>
      <c r="K64" s="40"/>
    </row>
    <row r="65" spans="1:11" ht="30" customHeight="1">
      <c r="A65" s="37" t="s">
        <v>93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</row>
    <row r="66" spans="1:11" ht="20.399999999999999" customHeight="1">
      <c r="A66" s="36" t="s">
        <v>86</v>
      </c>
      <c r="B66" s="36"/>
      <c r="C66" s="36"/>
      <c r="D66" s="36"/>
      <c r="E66" s="36"/>
      <c r="F66" s="36" t="s">
        <v>87</v>
      </c>
      <c r="G66" s="36"/>
      <c r="H66" s="36"/>
      <c r="I66" s="36"/>
      <c r="J66" s="36"/>
      <c r="K66" s="36"/>
    </row>
    <row r="67" spans="1:11" ht="20.399999999999999" customHeight="1">
      <c r="A67" s="36" t="s">
        <v>88</v>
      </c>
      <c r="B67" s="36"/>
      <c r="C67" s="36"/>
      <c r="D67" s="36"/>
      <c r="E67" s="36"/>
      <c r="F67" s="36" t="s">
        <v>94</v>
      </c>
      <c r="G67" s="36"/>
      <c r="H67" s="36" t="s">
        <v>90</v>
      </c>
      <c r="I67" s="36"/>
      <c r="J67" s="36" t="s">
        <v>91</v>
      </c>
      <c r="K67" s="36"/>
    </row>
    <row r="68" spans="1:11" ht="20.399999999999999" customHeight="1">
      <c r="A68" s="38"/>
      <c r="B68" s="39"/>
      <c r="C68" s="39"/>
      <c r="D68" s="39"/>
      <c r="E68" s="40"/>
      <c r="F68" s="36"/>
      <c r="G68" s="36"/>
      <c r="H68" s="36"/>
      <c r="I68" s="36"/>
      <c r="J68" s="36"/>
      <c r="K68" s="36"/>
    </row>
    <row r="69" spans="1:11" ht="30" customHeight="1">
      <c r="A69" s="24" t="s">
        <v>95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</row>
    <row r="70" spans="1:11" ht="134.4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</row>
    <row r="71" spans="1:11">
      <c r="A71" s="18"/>
      <c r="B71" s="18"/>
      <c r="C71" s="18"/>
      <c r="D71" s="19"/>
      <c r="E71" s="19"/>
      <c r="F71" s="20"/>
      <c r="G71" s="20"/>
      <c r="H71" s="21"/>
      <c r="I71" s="21"/>
      <c r="J71" s="21"/>
      <c r="K71" s="18"/>
    </row>
    <row r="72" spans="1:11">
      <c r="A72" s="18"/>
      <c r="B72" s="18"/>
      <c r="C72" s="18"/>
      <c r="D72" s="19"/>
      <c r="E72" s="19"/>
      <c r="F72" s="20"/>
      <c r="G72" s="20"/>
      <c r="H72" s="21"/>
      <c r="I72" s="21"/>
      <c r="J72" s="21"/>
      <c r="K72" s="18"/>
    </row>
    <row r="73" spans="1:11">
      <c r="A73" s="18"/>
      <c r="B73" s="18"/>
      <c r="C73" s="18"/>
      <c r="D73" s="19"/>
      <c r="E73" s="19"/>
      <c r="F73" s="20"/>
      <c r="G73" s="20"/>
      <c r="H73" s="21"/>
      <c r="I73" s="21"/>
      <c r="J73" s="21"/>
      <c r="K73" s="18"/>
    </row>
    <row r="74" spans="1:11">
      <c r="A74" s="18"/>
      <c r="B74" s="18"/>
      <c r="C74" s="18"/>
      <c r="D74" s="19"/>
      <c r="E74" s="19"/>
      <c r="F74" s="20"/>
      <c r="G74" s="20"/>
      <c r="H74" s="21"/>
      <c r="I74" s="21"/>
      <c r="J74" s="21"/>
      <c r="K74" s="18"/>
    </row>
  </sheetData>
  <mergeCells count="144">
    <mergeCell ref="A1:K1"/>
    <mergeCell ref="B2:K2"/>
    <mergeCell ref="D3:J3"/>
    <mergeCell ref="B5:C5"/>
    <mergeCell ref="B6:C6"/>
    <mergeCell ref="D6:E6"/>
    <mergeCell ref="F6:G6"/>
    <mergeCell ref="H6:I6"/>
    <mergeCell ref="J6:K6"/>
    <mergeCell ref="A7:K7"/>
    <mergeCell ref="A8:K8"/>
    <mergeCell ref="A9:K9"/>
    <mergeCell ref="A10:K10"/>
    <mergeCell ref="A11:K11"/>
    <mergeCell ref="A12:K12"/>
    <mergeCell ref="A13:K13"/>
    <mergeCell ref="D14:E14"/>
    <mergeCell ref="F14:G14"/>
    <mergeCell ref="H14:J14"/>
    <mergeCell ref="A15:K15"/>
    <mergeCell ref="D16:E16"/>
    <mergeCell ref="F16:G16"/>
    <mergeCell ref="H16:J16"/>
    <mergeCell ref="D17:E17"/>
    <mergeCell ref="F17:G17"/>
    <mergeCell ref="D18:E18"/>
    <mergeCell ref="F18:G18"/>
    <mergeCell ref="H17:J18"/>
    <mergeCell ref="A19:K19"/>
    <mergeCell ref="D20:E20"/>
    <mergeCell ref="F20:G20"/>
    <mergeCell ref="D21:E21"/>
    <mergeCell ref="F21:G21"/>
    <mergeCell ref="D22:E22"/>
    <mergeCell ref="F22:G22"/>
    <mergeCell ref="D23:E23"/>
    <mergeCell ref="F23:G23"/>
    <mergeCell ref="A24:K24"/>
    <mergeCell ref="D25:E25"/>
    <mergeCell ref="F25:G25"/>
    <mergeCell ref="H25:J25"/>
    <mergeCell ref="D26:E26"/>
    <mergeCell ref="F26:G26"/>
    <mergeCell ref="H26:J26"/>
    <mergeCell ref="D27:E27"/>
    <mergeCell ref="F27:G27"/>
    <mergeCell ref="H27:J27"/>
    <mergeCell ref="D28:E28"/>
    <mergeCell ref="F28:G28"/>
    <mergeCell ref="H28:J28"/>
    <mergeCell ref="D29:E29"/>
    <mergeCell ref="F29:G29"/>
    <mergeCell ref="H29:J29"/>
    <mergeCell ref="D30:E30"/>
    <mergeCell ref="F30:G30"/>
    <mergeCell ref="H30:J30"/>
    <mergeCell ref="D31:E31"/>
    <mergeCell ref="F31:G31"/>
    <mergeCell ref="H31:J31"/>
    <mergeCell ref="D32:E32"/>
    <mergeCell ref="F32:G32"/>
    <mergeCell ref="H32:J32"/>
    <mergeCell ref="D33:E33"/>
    <mergeCell ref="F33:G33"/>
    <mergeCell ref="H33:J33"/>
    <mergeCell ref="D34:E34"/>
    <mergeCell ref="F34:G34"/>
    <mergeCell ref="H34:J34"/>
    <mergeCell ref="D35:E35"/>
    <mergeCell ref="F35:G35"/>
    <mergeCell ref="H35:J35"/>
    <mergeCell ref="A36:K36"/>
    <mergeCell ref="D37:E37"/>
    <mergeCell ref="F37:G37"/>
    <mergeCell ref="H37:J37"/>
    <mergeCell ref="D38:E38"/>
    <mergeCell ref="F38:G38"/>
    <mergeCell ref="H38:J38"/>
    <mergeCell ref="D39:E39"/>
    <mergeCell ref="F39:G39"/>
    <mergeCell ref="H39:J39"/>
    <mergeCell ref="D40:E40"/>
    <mergeCell ref="F40:G40"/>
    <mergeCell ref="H40:J40"/>
    <mergeCell ref="D41:E41"/>
    <mergeCell ref="F41:G41"/>
    <mergeCell ref="H41:J41"/>
    <mergeCell ref="D42:E42"/>
    <mergeCell ref="F42:G42"/>
    <mergeCell ref="H42:J42"/>
    <mergeCell ref="D43:E43"/>
    <mergeCell ref="F43:G43"/>
    <mergeCell ref="H43:J43"/>
    <mergeCell ref="D44:E44"/>
    <mergeCell ref="F44:G44"/>
    <mergeCell ref="H44:J44"/>
    <mergeCell ref="D45:E45"/>
    <mergeCell ref="F45:G45"/>
    <mergeCell ref="H45:J45"/>
    <mergeCell ref="D46:E46"/>
    <mergeCell ref="F46:G46"/>
    <mergeCell ref="H46:J46"/>
    <mergeCell ref="A63:E63"/>
    <mergeCell ref="F63:G63"/>
    <mergeCell ref="H63:I63"/>
    <mergeCell ref="J63:K63"/>
    <mergeCell ref="A64:E64"/>
    <mergeCell ref="F64:G64"/>
    <mergeCell ref="H64:I64"/>
    <mergeCell ref="J64:K64"/>
    <mergeCell ref="D47:E47"/>
    <mergeCell ref="F47:G47"/>
    <mergeCell ref="H47:J47"/>
    <mergeCell ref="A48:K48"/>
    <mergeCell ref="A49:K49"/>
    <mergeCell ref="A50:K50"/>
    <mergeCell ref="A59:K59"/>
    <mergeCell ref="A60:K60"/>
    <mergeCell ref="A61:F61"/>
    <mergeCell ref="G61:K61"/>
    <mergeCell ref="A69:K69"/>
    <mergeCell ref="A70:K70"/>
    <mergeCell ref="A3:A4"/>
    <mergeCell ref="K3:K4"/>
    <mergeCell ref="K20:K21"/>
    <mergeCell ref="K22:K23"/>
    <mergeCell ref="H20:J21"/>
    <mergeCell ref="H22:J23"/>
    <mergeCell ref="B3:C4"/>
    <mergeCell ref="A65:K65"/>
    <mergeCell ref="A66:E66"/>
    <mergeCell ref="F66:K66"/>
    <mergeCell ref="A67:E67"/>
    <mergeCell ref="F67:G67"/>
    <mergeCell ref="H67:I67"/>
    <mergeCell ref="J67:K67"/>
    <mergeCell ref="A68:E68"/>
    <mergeCell ref="F68:G68"/>
    <mergeCell ref="H68:I68"/>
    <mergeCell ref="J68:K68"/>
    <mergeCell ref="A62:E62"/>
    <mergeCell ref="F62:G62"/>
    <mergeCell ref="H62:I62"/>
    <mergeCell ref="J62:K62"/>
  </mergeCells>
  <phoneticPr fontId="8" type="noConversion"/>
  <pageMargins left="0.25" right="0.25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施工月报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</dc:creator>
  <cp:lastModifiedBy>田维东</cp:lastModifiedBy>
  <cp:lastPrinted>2021-08-12T00:45:37Z</cp:lastPrinted>
  <dcterms:created xsi:type="dcterms:W3CDTF">2015-06-05T18:19:00Z</dcterms:created>
  <dcterms:modified xsi:type="dcterms:W3CDTF">2021-08-18T14:14:27Z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