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96DF8E2F-C36A-4A2D-90B2-E3533E9BF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周报" sheetId="1" r:id="rId1"/>
  </sheets>
  <calcPr calcId="191029"/>
</workbook>
</file>

<file path=xl/calcChain.xml><?xml version="1.0" encoding="utf-8"?>
<calcChain xmlns="http://schemas.openxmlformats.org/spreadsheetml/2006/main">
  <c r="K17" i="1" l="1"/>
  <c r="K24" i="1" l="1"/>
  <c r="H24" i="1"/>
  <c r="F23" i="1"/>
  <c r="F22" i="1"/>
  <c r="F21" i="1"/>
  <c r="F20" i="1"/>
  <c r="F17" i="1" l="1"/>
  <c r="F18" i="1"/>
  <c r="I57" i="1" l="1"/>
  <c r="J57" i="1" s="1"/>
  <c r="F50" i="1"/>
  <c r="F16" i="1"/>
  <c r="H46" i="1" l="1"/>
  <c r="K22" i="1"/>
  <c r="H23" i="1" l="1"/>
  <c r="H22" i="1"/>
  <c r="H20" i="1"/>
  <c r="I63" i="1"/>
  <c r="H40" i="1"/>
  <c r="K20" i="1" l="1"/>
  <c r="H21" i="1"/>
  <c r="H44" i="1"/>
  <c r="H42" i="1"/>
  <c r="H45" i="1"/>
  <c r="H47" i="1"/>
  <c r="F39" i="1"/>
  <c r="F41" i="1"/>
  <c r="H41" i="1" s="1"/>
  <c r="J63" i="1"/>
  <c r="I62" i="1"/>
  <c r="I61" i="1"/>
  <c r="I60" i="1"/>
  <c r="J60" i="1" s="1"/>
  <c r="I59" i="1"/>
  <c r="I58" i="1"/>
  <c r="C51" i="1"/>
  <c r="H50" i="1"/>
  <c r="H49" i="1"/>
  <c r="H48" i="1"/>
  <c r="H43" i="1"/>
  <c r="H36" i="1"/>
  <c r="H35" i="1"/>
  <c r="H34" i="1"/>
  <c r="H33" i="1"/>
  <c r="H32" i="1"/>
  <c r="H31" i="1"/>
  <c r="H30" i="1"/>
  <c r="H29" i="1"/>
  <c r="H28" i="1"/>
  <c r="H27" i="1"/>
  <c r="H26" i="1"/>
  <c r="H39" i="1" l="1"/>
  <c r="J59" i="1"/>
  <c r="H17" i="1"/>
  <c r="F52" i="1"/>
  <c r="H52" i="1" s="1"/>
  <c r="H16" i="1"/>
  <c r="J61" i="1"/>
  <c r="J58" i="1"/>
  <c r="F51" i="1"/>
  <c r="H51" i="1" s="1"/>
  <c r="J62" i="1" l="1"/>
</calcChain>
</file>

<file path=xl/sharedStrings.xml><?xml version="1.0" encoding="utf-8"?>
<sst xmlns="http://schemas.openxmlformats.org/spreadsheetml/2006/main" count="152" uniqueCount="116">
  <si>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</si>
  <si>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</si>
  <si>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</si>
  <si>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</si>
  <si>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</si>
  <si>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</si>
  <si>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</si>
  <si>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</si>
  <si>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</si>
  <si>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</si>
  <si>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</si>
  <si>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</si>
  <si>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</si>
  <si>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</si>
  <si>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</si>
  <si>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</si>
  <si>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</si>
  <si>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</si>
  <si>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</si>
  <si>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</si>
  <si>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</si>
  <si>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</si>
  <si>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</si>
  <si>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</si>
  <si>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</si>
  <si>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</si>
  <si>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</si>
  <si>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</si>
  <si>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</si>
  <si>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</si>
  <si>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</si>
  <si>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</si>
  <si>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</si>
  <si>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</si>
  <si>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</si>
  <si>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</si>
  <si>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</si>
  <si>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</si>
  <si>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</si>
  <si>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</si>
  <si>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</si>
  <si>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</si>
  <si>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</si>
  <si>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</si>
  <si>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</si>
  <si>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</si>
  <si>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</si>
  <si>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</si>
  <si>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</si>
  <si>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</si>
  <si>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</si>
  <si>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</si>
  <si>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</si>
  <si>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</si>
  <si>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</si>
  <si>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</si>
  <si>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</si>
  <si>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</si>
  <si>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</si>
  <si>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</si>
  <si>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</si>
  <si>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</si>
  <si>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</si>
  <si>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</si>
  <si>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</si>
  <si>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</si>
  <si>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</si>
  <si>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</si>
  <si>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</si>
  <si>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</si>
  <si>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</si>
  <si>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</si>
  <si>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</si>
  <si>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</si>
  <si>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</si>
  <si>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</si>
  <si>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</si>
  <si>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</si>
  <si>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</si>
  <si>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</si>
  <si>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</si>
  <si>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</si>
  <si>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</si>
  <si>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</si>
  <si>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</si>
  <si>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</si>
  <si>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</si>
  <si>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</si>
  <si>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</si>
  <si>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</si>
  <si>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</si>
  <si>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</si>
  <si>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</si>
  <si>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</si>
  <si>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</si>
  <si>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t>500*200桥架</t>
    <phoneticPr fontId="9" type="noConversion"/>
  </si>
  <si>
    <t>200*200桥架</t>
    <phoneticPr fontId="9" type="noConversion"/>
  </si>
  <si>
    <t>电缆H1Z272-4-1*4mm²</t>
    <phoneticPr fontId="9" type="noConversion"/>
  </si>
  <si>
    <t>米</t>
    <phoneticPr fontId="9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</si>
  <si>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</si>
  <si>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300*200桥架</t>
    <phoneticPr fontId="8" type="noConversion"/>
  </si>
  <si>
    <t xml:space="preserve">
    </t>
    <phoneticPr fontId="8" type="noConversion"/>
  </si>
  <si>
    <t>2021.9.02-2021.9.08</t>
    <phoneticPr fontId="8" type="noConversion"/>
  </si>
  <si>
    <t>阴
27-31</t>
    <phoneticPr fontId="8" type="noConversion"/>
  </si>
  <si>
    <t>多云
26-32</t>
    <phoneticPr fontId="8" type="noConversion"/>
  </si>
  <si>
    <t>多云
25-33</t>
    <phoneticPr fontId="8" type="noConversion"/>
  </si>
  <si>
    <t>阵雨
25-33</t>
    <phoneticPr fontId="8" type="noConversion"/>
  </si>
  <si>
    <t>阵雨
27-35</t>
    <phoneticPr fontId="8" type="noConversion"/>
  </si>
  <si>
    <t>阵雨
 26-33</t>
    <phoneticPr fontId="8" type="noConversion"/>
  </si>
  <si>
    <t>阵雨
25-35</t>
    <phoneticPr fontId="8" type="noConversion"/>
  </si>
  <si>
    <t>抱桩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</si>
  <si>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8" type="noConversion"/>
  </si>
  <si>
    <t>合计装机容量</t>
    <phoneticPr fontId="9" type="noConversion"/>
  </si>
  <si>
    <r>
      <t>1、本周引孔完成659根，累计完成5119个，占比83.06%；打桩完成674根，桥架桩完成16根，累计完成4304根，占比69.84%；
2、本周支架安装完成81组，累计完成239组；组件共安装完成52组，累计完成137组，累计安装容量5.4MW，累计完成占比14.7%；
    （1）3*30支架安装完成49组，累计完成169组，占比24.67%；组件安装完成38组，累计完成93组，累计完成4.06MW,占比13.85%；
    （2 ）3*21支架安装完成32组，累计完成70组，占比33.18%；组件安装完成14组，共计完成44组，累计完成1.34MW,占比20.85%。
3、34、35#、36#、39#、40#方阵鱼塘注水作业，
4、逆变器安装10台，
5、34、35#、36#、39#、40#桩头除锈完成627根。
6、本周截桩完成95根，累计完成110根。
7、支架材料进场5.95MWp，累计进场20.04MWp。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</si>
  <si>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 xml:space="preserve">施工内容：
1、下周计划GPS桩基放点1200个；
2、下周计划管桩引桩640根桩基，累计占比93.44%，打桩完成980根，占比86.06%；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4、支架安装70组，组件安装70组，                                                                                                                                                       5、34#、35#、36#、39#、40#方阵鱼塘注水；                                                                                                                                                     5、逆变器安装30台；
材料到货情况： 
1、下周计划到货：支架预计进场6MWP、组件预计进场6MWP.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</si>
  <si>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施工周报第十五期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</si>
</sst>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0" fontId="2" fillId="0" borderId="1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2</xdr:col>
      <xdr:colOff>340360</xdr:colOff>
      <xdr:row>75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D8817E1-5BAD-49A4-8AB5-E56CB0D5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93260"/>
          <a:ext cx="2275840" cy="170688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74</xdr:row>
      <xdr:rowOff>15240</xdr:rowOff>
    </xdr:from>
    <xdr:to>
      <xdr:col>7</xdr:col>
      <xdr:colOff>2540</xdr:colOff>
      <xdr:row>75</xdr:row>
      <xdr:rowOff>7620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C4EDD04-7292-4521-B442-E7C0F94FB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29908500"/>
          <a:ext cx="2265680" cy="169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4" zoomScaleNormal="100" workbookViewId="0">
      <selection activeCell="A8" sqref="A8:K8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1" ht="32.4" customHeight="1" x14ac:dyDescent="0.25">
      <c r="A1" s="40" t="s">
        <v>115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0" customHeight="1" x14ac:dyDescent="0.25">
      <c r="A2" s="4" t="s">
        <v>0</v>
      </c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30" customHeight="1" x14ac:dyDescent="0.25">
      <c r="A3" s="42" t="s">
        <v>2</v>
      </c>
      <c r="B3" s="43" t="s">
        <v>3</v>
      </c>
      <c r="C3" s="43"/>
      <c r="D3" s="42" t="s">
        <v>4</v>
      </c>
      <c r="E3" s="42"/>
      <c r="F3" s="42"/>
      <c r="G3" s="42"/>
      <c r="H3" s="42"/>
      <c r="I3" s="42"/>
      <c r="J3" s="42"/>
      <c r="K3" s="42" t="s">
        <v>5</v>
      </c>
    </row>
    <row r="4" spans="1:11" ht="30" customHeight="1" x14ac:dyDescent="0.25">
      <c r="A4" s="42"/>
      <c r="B4" s="43"/>
      <c r="C4" s="43"/>
      <c r="D4" s="6">
        <v>9.02</v>
      </c>
      <c r="E4" s="6">
        <v>9.0299999999999994</v>
      </c>
      <c r="F4" s="6">
        <v>9.0399999999999991</v>
      </c>
      <c r="G4" s="6">
        <v>9.0500000000000007</v>
      </c>
      <c r="H4" s="6">
        <v>9.06</v>
      </c>
      <c r="I4" s="6">
        <v>9.07</v>
      </c>
      <c r="J4" s="6">
        <v>9.08</v>
      </c>
      <c r="K4" s="42"/>
    </row>
    <row r="5" spans="1:11" ht="54" customHeight="1" x14ac:dyDescent="0.25">
      <c r="A5" s="4" t="s">
        <v>6</v>
      </c>
      <c r="B5" s="43" t="s">
        <v>7</v>
      </c>
      <c r="C5" s="43"/>
      <c r="D5" s="5" t="s">
        <v>103</v>
      </c>
      <c r="E5" s="5" t="s">
        <v>104</v>
      </c>
      <c r="F5" s="5" t="s">
        <v>106</v>
      </c>
      <c r="G5" s="5" t="s">
        <v>107</v>
      </c>
      <c r="H5" s="5" t="s">
        <v>105</v>
      </c>
      <c r="I5" s="5" t="s">
        <v>108</v>
      </c>
      <c r="J5" s="5" t="s">
        <v>109</v>
      </c>
      <c r="K5" s="22" t="s">
        <v>102</v>
      </c>
    </row>
    <row r="6" spans="1:11" ht="42.6" customHeight="1" x14ac:dyDescent="0.25">
      <c r="A6" s="4" t="s">
        <v>8</v>
      </c>
      <c r="B6" s="43" t="s">
        <v>9</v>
      </c>
      <c r="C6" s="43"/>
      <c r="D6" s="42" t="s">
        <v>10</v>
      </c>
      <c r="E6" s="42"/>
      <c r="F6" s="44">
        <v>4</v>
      </c>
      <c r="G6" s="44"/>
      <c r="H6" s="43" t="s">
        <v>11</v>
      </c>
      <c r="I6" s="43"/>
      <c r="J6" s="42">
        <v>86</v>
      </c>
      <c r="K6" s="42"/>
    </row>
    <row r="7" spans="1:11" ht="30" customHeight="1" x14ac:dyDescent="0.25">
      <c r="A7" s="45" t="s">
        <v>12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204" customHeight="1" x14ac:dyDescent="0.25">
      <c r="A8" s="46" t="s">
        <v>113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0" customHeight="1" x14ac:dyDescent="0.25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119.4" customHeight="1" x14ac:dyDescent="0.25">
      <c r="A10" s="46" t="s">
        <v>111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30" customHeight="1" x14ac:dyDescent="0.25">
      <c r="A11" s="45" t="s">
        <v>14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47.6" customHeight="1" x14ac:dyDescent="0.25">
      <c r="A12" s="46" t="s">
        <v>114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30" customHeight="1" x14ac:dyDescent="0.25">
      <c r="A13" s="45" t="s">
        <v>15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30" customHeight="1" x14ac:dyDescent="0.25">
      <c r="A14" s="4" t="s">
        <v>16</v>
      </c>
      <c r="B14" s="4" t="s">
        <v>17</v>
      </c>
      <c r="C14" s="4" t="s">
        <v>18</v>
      </c>
      <c r="D14" s="42" t="s">
        <v>19</v>
      </c>
      <c r="E14" s="42"/>
      <c r="F14" s="44" t="s">
        <v>20</v>
      </c>
      <c r="G14" s="44"/>
      <c r="H14" s="42" t="s">
        <v>21</v>
      </c>
      <c r="I14" s="42"/>
      <c r="J14" s="42"/>
      <c r="K14" s="4" t="s">
        <v>22</v>
      </c>
    </row>
    <row r="15" spans="1:11" ht="30" customHeight="1" x14ac:dyDescent="0.25">
      <c r="A15" s="47" t="s">
        <v>23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25.2" customHeight="1" x14ac:dyDescent="0.25">
      <c r="A16" s="4" t="s">
        <v>24</v>
      </c>
      <c r="B16" s="4" t="s">
        <v>25</v>
      </c>
      <c r="C16" s="4">
        <v>6163</v>
      </c>
      <c r="D16" s="31">
        <v>659</v>
      </c>
      <c r="E16" s="32"/>
      <c r="F16" s="31">
        <f>418+571+85+67+95+102+544+785+412+576+805+659</f>
        <v>5119</v>
      </c>
      <c r="G16" s="32"/>
      <c r="H16" s="48">
        <f>F16/C16</f>
        <v>0.83060197955541137</v>
      </c>
      <c r="I16" s="49"/>
      <c r="J16" s="50"/>
      <c r="K16" s="7"/>
    </row>
    <row r="17" spans="1:11" ht="25.2" customHeight="1" x14ac:dyDescent="0.25">
      <c r="A17" s="4" t="s">
        <v>26</v>
      </c>
      <c r="B17" s="4" t="s">
        <v>25</v>
      </c>
      <c r="C17" s="4">
        <v>5867</v>
      </c>
      <c r="D17" s="42">
        <v>674</v>
      </c>
      <c r="E17" s="42"/>
      <c r="F17" s="44">
        <f>160+386+429+105+65+309+717+287+573+420+674</f>
        <v>4125</v>
      </c>
      <c r="G17" s="44"/>
      <c r="H17" s="51">
        <f>(F17+F18)/(C17+C18)</f>
        <v>0.69836118773324685</v>
      </c>
      <c r="I17" s="52"/>
      <c r="J17" s="53"/>
      <c r="K17" s="38">
        <f>F17+F18</f>
        <v>4304</v>
      </c>
    </row>
    <row r="18" spans="1:11" ht="25.2" customHeight="1" x14ac:dyDescent="0.25">
      <c r="A18" s="4" t="s">
        <v>27</v>
      </c>
      <c r="B18" s="4" t="s">
        <v>25</v>
      </c>
      <c r="C18" s="4">
        <v>296</v>
      </c>
      <c r="D18" s="42">
        <v>16</v>
      </c>
      <c r="E18" s="42"/>
      <c r="F18" s="44">
        <f>29+6+6+22+23+13+46+18+16</f>
        <v>179</v>
      </c>
      <c r="G18" s="44"/>
      <c r="H18" s="54"/>
      <c r="I18" s="55"/>
      <c r="J18" s="56"/>
      <c r="K18" s="39"/>
    </row>
    <row r="19" spans="1:11" ht="30" customHeight="1" x14ac:dyDescent="0.25">
      <c r="A19" s="47" t="s">
        <v>28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22.2" customHeight="1" x14ac:dyDescent="0.25">
      <c r="A20" s="4" t="s">
        <v>29</v>
      </c>
      <c r="B20" s="4" t="s">
        <v>30</v>
      </c>
      <c r="C20" s="4">
        <v>685</v>
      </c>
      <c r="D20" s="42">
        <v>49</v>
      </c>
      <c r="E20" s="42"/>
      <c r="F20" s="44">
        <f>22+28+70+49</f>
        <v>169</v>
      </c>
      <c r="G20" s="44"/>
      <c r="H20" s="57">
        <f>F20/C20</f>
        <v>0.24671532846715327</v>
      </c>
      <c r="I20" s="57"/>
      <c r="J20" s="57"/>
      <c r="K20" s="86">
        <f>F21*0.000485*90</f>
        <v>4.05945</v>
      </c>
    </row>
    <row r="21" spans="1:11" ht="22.2" customHeight="1" x14ac:dyDescent="0.25">
      <c r="A21" s="27" t="s">
        <v>31</v>
      </c>
      <c r="B21" s="27" t="s">
        <v>30</v>
      </c>
      <c r="C21" s="27">
        <v>685</v>
      </c>
      <c r="D21" s="42">
        <v>38</v>
      </c>
      <c r="E21" s="42"/>
      <c r="F21" s="44">
        <f>12+20+23+38</f>
        <v>93</v>
      </c>
      <c r="G21" s="44"/>
      <c r="H21" s="57">
        <f t="shared" ref="H21:H23" si="0">F21/C21</f>
        <v>0.13576642335766423</v>
      </c>
      <c r="I21" s="57"/>
      <c r="J21" s="57"/>
      <c r="K21" s="87"/>
    </row>
    <row r="22" spans="1:11" ht="22.2" customHeight="1" x14ac:dyDescent="0.25">
      <c r="A22" s="28" t="s">
        <v>99</v>
      </c>
      <c r="B22" s="27" t="s">
        <v>30</v>
      </c>
      <c r="C22" s="27">
        <v>211</v>
      </c>
      <c r="D22" s="42">
        <v>32</v>
      </c>
      <c r="E22" s="42"/>
      <c r="F22" s="44">
        <f>14+15+9+32</f>
        <v>70</v>
      </c>
      <c r="G22" s="44"/>
      <c r="H22" s="57">
        <f t="shared" si="0"/>
        <v>0.33175355450236965</v>
      </c>
      <c r="I22" s="57"/>
      <c r="J22" s="57"/>
      <c r="K22" s="86">
        <f>F23*0.000485*63</f>
        <v>1.3444200000000002</v>
      </c>
    </row>
    <row r="23" spans="1:11" ht="22.2" customHeight="1" x14ac:dyDescent="0.25">
      <c r="A23" s="29" t="s">
        <v>32</v>
      </c>
      <c r="B23" s="29" t="s">
        <v>30</v>
      </c>
      <c r="C23" s="29">
        <v>211</v>
      </c>
      <c r="D23" s="42">
        <v>14</v>
      </c>
      <c r="E23" s="42"/>
      <c r="F23" s="44">
        <f>9+7+14+14</f>
        <v>44</v>
      </c>
      <c r="G23" s="44"/>
      <c r="H23" s="57">
        <f t="shared" si="0"/>
        <v>0.20853080568720378</v>
      </c>
      <c r="I23" s="57"/>
      <c r="J23" s="57"/>
      <c r="K23" s="87"/>
    </row>
    <row r="24" spans="1:11" ht="22.2" customHeight="1" x14ac:dyDescent="0.25">
      <c r="A24" s="27" t="s">
        <v>112</v>
      </c>
      <c r="B24" s="29"/>
      <c r="C24" s="29"/>
      <c r="D24" s="31"/>
      <c r="E24" s="32"/>
      <c r="F24" s="33"/>
      <c r="G24" s="34"/>
      <c r="H24" s="35">
        <f>K20+K22</f>
        <v>5.4038700000000004</v>
      </c>
      <c r="I24" s="36"/>
      <c r="J24" s="37"/>
      <c r="K24" s="30">
        <f>H24/36.77</f>
        <v>0.14696410116943159</v>
      </c>
    </row>
    <row r="25" spans="1:11" ht="25.05" customHeight="1" x14ac:dyDescent="0.25">
      <c r="A25" s="47" t="s">
        <v>33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ht="24" customHeight="1" x14ac:dyDescent="0.25">
      <c r="A26" s="4" t="s">
        <v>34</v>
      </c>
      <c r="B26" s="4" t="s">
        <v>35</v>
      </c>
      <c r="C26" s="4">
        <v>142</v>
      </c>
      <c r="D26" s="42">
        <v>10</v>
      </c>
      <c r="E26" s="42"/>
      <c r="F26" s="44">
        <v>10</v>
      </c>
      <c r="G26" s="44"/>
      <c r="H26" s="57">
        <f>F26/C26</f>
        <v>7.0422535211267609E-2</v>
      </c>
      <c r="I26" s="57"/>
      <c r="J26" s="57"/>
      <c r="K26" s="14"/>
    </row>
    <row r="27" spans="1:11" ht="24" customHeight="1" x14ac:dyDescent="0.25">
      <c r="A27" s="4" t="s">
        <v>36</v>
      </c>
      <c r="B27" s="4" t="s">
        <v>37</v>
      </c>
      <c r="C27" s="4">
        <v>272151</v>
      </c>
      <c r="D27" s="42">
        <v>0</v>
      </c>
      <c r="E27" s="42"/>
      <c r="F27" s="44">
        <v>0</v>
      </c>
      <c r="G27" s="44"/>
      <c r="H27" s="57">
        <f t="shared" ref="H27:H36" si="1">F27/C27</f>
        <v>0</v>
      </c>
      <c r="I27" s="57"/>
      <c r="J27" s="57"/>
      <c r="K27" s="14"/>
    </row>
    <row r="28" spans="1:11" ht="24" customHeight="1" x14ac:dyDescent="0.25">
      <c r="A28" s="4" t="s">
        <v>38</v>
      </c>
      <c r="B28" s="4" t="s">
        <v>37</v>
      </c>
      <c r="C28" s="4">
        <v>272151</v>
      </c>
      <c r="D28" s="42">
        <v>0</v>
      </c>
      <c r="E28" s="42"/>
      <c r="F28" s="44">
        <v>0</v>
      </c>
      <c r="G28" s="44"/>
      <c r="H28" s="57">
        <f t="shared" si="1"/>
        <v>0</v>
      </c>
      <c r="I28" s="57"/>
      <c r="J28" s="57"/>
      <c r="K28" s="14"/>
    </row>
    <row r="29" spans="1:11" ht="24" customHeight="1" x14ac:dyDescent="0.25">
      <c r="A29" s="4" t="s">
        <v>39</v>
      </c>
      <c r="B29" s="4" t="s">
        <v>37</v>
      </c>
      <c r="C29" s="5">
        <v>19686</v>
      </c>
      <c r="D29" s="42">
        <v>0</v>
      </c>
      <c r="E29" s="42"/>
      <c r="F29" s="44">
        <v>0</v>
      </c>
      <c r="G29" s="44"/>
      <c r="H29" s="57">
        <f t="shared" si="1"/>
        <v>0</v>
      </c>
      <c r="I29" s="57"/>
      <c r="J29" s="57"/>
      <c r="K29" s="14"/>
    </row>
    <row r="30" spans="1:11" ht="24" customHeight="1" x14ac:dyDescent="0.25">
      <c r="A30" s="4" t="s">
        <v>40</v>
      </c>
      <c r="B30" s="4" t="s">
        <v>37</v>
      </c>
      <c r="C30" s="4">
        <v>19686</v>
      </c>
      <c r="D30" s="42">
        <v>0</v>
      </c>
      <c r="E30" s="42"/>
      <c r="F30" s="44">
        <v>0</v>
      </c>
      <c r="G30" s="44"/>
      <c r="H30" s="57">
        <f t="shared" si="1"/>
        <v>0</v>
      </c>
      <c r="I30" s="57"/>
      <c r="J30" s="57"/>
      <c r="K30" s="14"/>
    </row>
    <row r="31" spans="1:11" ht="24" customHeight="1" x14ac:dyDescent="0.25">
      <c r="A31" s="4" t="s">
        <v>41</v>
      </c>
      <c r="B31" s="4" t="s">
        <v>37</v>
      </c>
      <c r="C31" s="4">
        <v>2950</v>
      </c>
      <c r="D31" s="42">
        <v>0</v>
      </c>
      <c r="E31" s="42"/>
      <c r="F31" s="44">
        <v>0</v>
      </c>
      <c r="G31" s="44"/>
      <c r="H31" s="57">
        <f t="shared" si="1"/>
        <v>0</v>
      </c>
      <c r="I31" s="57"/>
      <c r="J31" s="57"/>
      <c r="K31" s="14"/>
    </row>
    <row r="32" spans="1:11" ht="24" customHeight="1" x14ac:dyDescent="0.25">
      <c r="A32" s="4" t="s">
        <v>42</v>
      </c>
      <c r="B32" s="4" t="s">
        <v>37</v>
      </c>
      <c r="C32" s="5">
        <v>770</v>
      </c>
      <c r="D32" s="42">
        <v>0</v>
      </c>
      <c r="E32" s="42"/>
      <c r="F32" s="44">
        <v>0</v>
      </c>
      <c r="G32" s="44"/>
      <c r="H32" s="57">
        <f t="shared" si="1"/>
        <v>0</v>
      </c>
      <c r="I32" s="57"/>
      <c r="J32" s="57"/>
      <c r="K32" s="14"/>
    </row>
    <row r="33" spans="1:11" ht="24" customHeight="1" x14ac:dyDescent="0.25">
      <c r="A33" s="4" t="s">
        <v>43</v>
      </c>
      <c r="B33" s="4" t="s">
        <v>37</v>
      </c>
      <c r="C33" s="4">
        <v>147</v>
      </c>
      <c r="D33" s="42">
        <v>0</v>
      </c>
      <c r="E33" s="42"/>
      <c r="F33" s="44">
        <v>0</v>
      </c>
      <c r="G33" s="44"/>
      <c r="H33" s="57">
        <f t="shared" si="1"/>
        <v>0</v>
      </c>
      <c r="I33" s="57"/>
      <c r="J33" s="57"/>
      <c r="K33" s="14"/>
    </row>
    <row r="34" spans="1:11" ht="24" customHeight="1" x14ac:dyDescent="0.25">
      <c r="A34" s="4" t="s">
        <v>44</v>
      </c>
      <c r="B34" s="4" t="s">
        <v>37</v>
      </c>
      <c r="C34" s="4">
        <v>226.5</v>
      </c>
      <c r="D34" s="42">
        <v>0</v>
      </c>
      <c r="E34" s="42"/>
      <c r="F34" s="44">
        <v>0</v>
      </c>
      <c r="G34" s="44"/>
      <c r="H34" s="57">
        <f t="shared" si="1"/>
        <v>0</v>
      </c>
      <c r="I34" s="57"/>
      <c r="J34" s="57"/>
      <c r="K34" s="14"/>
    </row>
    <row r="35" spans="1:11" ht="24" customHeight="1" x14ac:dyDescent="0.25">
      <c r="A35" s="4" t="s">
        <v>45</v>
      </c>
      <c r="B35" s="4" t="s">
        <v>37</v>
      </c>
      <c r="C35" s="4">
        <v>3289</v>
      </c>
      <c r="D35" s="42">
        <v>0</v>
      </c>
      <c r="E35" s="42"/>
      <c r="F35" s="44">
        <v>0</v>
      </c>
      <c r="G35" s="44"/>
      <c r="H35" s="57">
        <f t="shared" si="1"/>
        <v>0</v>
      </c>
      <c r="I35" s="57"/>
      <c r="J35" s="57"/>
      <c r="K35" s="14"/>
    </row>
    <row r="36" spans="1:11" ht="24" customHeight="1" x14ac:dyDescent="0.25">
      <c r="A36" s="4" t="s">
        <v>46</v>
      </c>
      <c r="B36" s="4" t="s">
        <v>35</v>
      </c>
      <c r="C36" s="4">
        <v>9</v>
      </c>
      <c r="D36" s="42">
        <v>0</v>
      </c>
      <c r="E36" s="42"/>
      <c r="F36" s="44">
        <v>0</v>
      </c>
      <c r="G36" s="44"/>
      <c r="H36" s="57">
        <f t="shared" si="1"/>
        <v>0</v>
      </c>
      <c r="I36" s="57"/>
      <c r="J36" s="57"/>
      <c r="K36" s="14"/>
    </row>
    <row r="37" spans="1:11" ht="30" customHeight="1" x14ac:dyDescent="0.25">
      <c r="A37" s="45" t="s">
        <v>47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20.399999999999999" customHeight="1" x14ac:dyDescent="0.25">
      <c r="A38" s="4" t="s">
        <v>48</v>
      </c>
      <c r="B38" s="7" t="s">
        <v>17</v>
      </c>
      <c r="C38" s="7" t="s">
        <v>49</v>
      </c>
      <c r="D38" s="31" t="s">
        <v>50</v>
      </c>
      <c r="E38" s="32"/>
      <c r="F38" s="31" t="s">
        <v>51</v>
      </c>
      <c r="G38" s="32"/>
      <c r="H38" s="31" t="s">
        <v>52</v>
      </c>
      <c r="I38" s="58"/>
      <c r="J38" s="32"/>
      <c r="K38" s="7" t="s">
        <v>22</v>
      </c>
    </row>
    <row r="39" spans="1:11" ht="22.2" customHeight="1" x14ac:dyDescent="0.25">
      <c r="A39" s="4" t="s">
        <v>53</v>
      </c>
      <c r="B39" s="4" t="s">
        <v>25</v>
      </c>
      <c r="C39" s="4">
        <v>5787</v>
      </c>
      <c r="D39" s="42">
        <v>0</v>
      </c>
      <c r="E39" s="42"/>
      <c r="F39" s="33">
        <f>1586+844+165+1720+355+590+337</f>
        <v>5597</v>
      </c>
      <c r="G39" s="34"/>
      <c r="H39" s="48">
        <f>F39/C39</f>
        <v>0.96716778987385521</v>
      </c>
      <c r="I39" s="49"/>
      <c r="J39" s="50"/>
      <c r="K39" s="14"/>
    </row>
    <row r="40" spans="1:11" ht="22.2" customHeight="1" x14ac:dyDescent="0.25">
      <c r="A40" s="4" t="s">
        <v>54</v>
      </c>
      <c r="B40" s="4" t="s">
        <v>25</v>
      </c>
      <c r="C40" s="4">
        <v>80</v>
      </c>
      <c r="D40" s="42">
        <v>0</v>
      </c>
      <c r="E40" s="42"/>
      <c r="F40" s="33">
        <v>80</v>
      </c>
      <c r="G40" s="34"/>
      <c r="H40" s="48">
        <f>F40/C40</f>
        <v>1</v>
      </c>
      <c r="I40" s="49"/>
      <c r="J40" s="50"/>
      <c r="K40" s="14"/>
    </row>
    <row r="41" spans="1:11" ht="22.2" customHeight="1" x14ac:dyDescent="0.25">
      <c r="A41" s="4" t="s">
        <v>55</v>
      </c>
      <c r="B41" s="4" t="s">
        <v>25</v>
      </c>
      <c r="C41" s="4">
        <v>296</v>
      </c>
      <c r="D41" s="42">
        <v>0</v>
      </c>
      <c r="E41" s="42"/>
      <c r="F41" s="44">
        <f>46+150+88+10+2</f>
        <v>296</v>
      </c>
      <c r="G41" s="44"/>
      <c r="H41" s="57">
        <f>F41/C41</f>
        <v>1</v>
      </c>
      <c r="I41" s="57"/>
      <c r="J41" s="57"/>
      <c r="K41" s="14"/>
    </row>
    <row r="42" spans="1:11" ht="22.2" customHeight="1" x14ac:dyDescent="0.25">
      <c r="A42" s="8" t="s">
        <v>56</v>
      </c>
      <c r="B42" s="8" t="s">
        <v>57</v>
      </c>
      <c r="C42" s="9">
        <v>36.772964999999999</v>
      </c>
      <c r="D42" s="31">
        <v>5.95</v>
      </c>
      <c r="E42" s="32"/>
      <c r="F42" s="59">
        <v>20.04</v>
      </c>
      <c r="G42" s="60"/>
      <c r="H42" s="61">
        <f t="shared" ref="H42:H52" si="2">F42/C42</f>
        <v>0.54496557457360317</v>
      </c>
      <c r="I42" s="62"/>
      <c r="J42" s="63"/>
      <c r="K42" s="14"/>
    </row>
    <row r="43" spans="1:11" ht="22.2" customHeight="1" x14ac:dyDescent="0.25">
      <c r="A43" s="10" t="s">
        <v>58</v>
      </c>
      <c r="B43" s="11" t="s">
        <v>37</v>
      </c>
      <c r="C43" s="10">
        <v>19686</v>
      </c>
      <c r="D43" s="31">
        <v>0</v>
      </c>
      <c r="E43" s="32"/>
      <c r="F43" s="64">
        <v>19686</v>
      </c>
      <c r="G43" s="65"/>
      <c r="H43" s="61">
        <f t="shared" si="2"/>
        <v>1</v>
      </c>
      <c r="I43" s="62"/>
      <c r="J43" s="63"/>
      <c r="K43" s="14"/>
    </row>
    <row r="44" spans="1:11" ht="22.2" customHeight="1" x14ac:dyDescent="0.25">
      <c r="A44" s="12" t="s">
        <v>97</v>
      </c>
      <c r="B44" s="11" t="s">
        <v>98</v>
      </c>
      <c r="C44" s="27">
        <v>272151</v>
      </c>
      <c r="D44" s="31">
        <v>0</v>
      </c>
      <c r="E44" s="32"/>
      <c r="F44" s="64">
        <v>272152</v>
      </c>
      <c r="G44" s="65"/>
      <c r="H44" s="61">
        <f t="shared" ref="H44" si="3">F44/C44</f>
        <v>1.0000036744307388</v>
      </c>
      <c r="I44" s="62"/>
      <c r="J44" s="63"/>
      <c r="K44" s="14"/>
    </row>
    <row r="45" spans="1:11" ht="22.2" customHeight="1" x14ac:dyDescent="0.25">
      <c r="A45" s="12" t="s">
        <v>95</v>
      </c>
      <c r="B45" s="12" t="s">
        <v>37</v>
      </c>
      <c r="C45" s="25">
        <v>770</v>
      </c>
      <c r="D45" s="66">
        <v>0</v>
      </c>
      <c r="E45" s="67"/>
      <c r="F45" s="68">
        <v>768</v>
      </c>
      <c r="G45" s="69"/>
      <c r="H45" s="61">
        <f t="shared" ref="H45:H47" si="4">F45/C45</f>
        <v>0.9974025974025974</v>
      </c>
      <c r="I45" s="62"/>
      <c r="J45" s="63"/>
      <c r="K45" s="14"/>
    </row>
    <row r="46" spans="1:11" ht="22.2" customHeight="1" x14ac:dyDescent="0.25">
      <c r="A46" s="12" t="s">
        <v>100</v>
      </c>
      <c r="B46" s="12" t="s">
        <v>37</v>
      </c>
      <c r="C46" s="12">
        <v>2950</v>
      </c>
      <c r="D46" s="66">
        <v>0</v>
      </c>
      <c r="E46" s="67"/>
      <c r="F46" s="68">
        <v>876</v>
      </c>
      <c r="G46" s="69"/>
      <c r="H46" s="61">
        <f t="shared" ref="H46" si="5">F46/C46</f>
        <v>0.29694915254237286</v>
      </c>
      <c r="I46" s="62"/>
      <c r="J46" s="63"/>
      <c r="K46" s="14"/>
    </row>
    <row r="47" spans="1:11" ht="22.2" customHeight="1" x14ac:dyDescent="0.25">
      <c r="A47" s="12" t="s">
        <v>96</v>
      </c>
      <c r="B47" s="12" t="s">
        <v>37</v>
      </c>
      <c r="C47" s="26">
        <v>686</v>
      </c>
      <c r="D47" s="66">
        <v>0</v>
      </c>
      <c r="E47" s="67"/>
      <c r="F47" s="68">
        <v>648</v>
      </c>
      <c r="G47" s="69"/>
      <c r="H47" s="61">
        <f t="shared" si="4"/>
        <v>0.94460641399416911</v>
      </c>
      <c r="I47" s="62"/>
      <c r="J47" s="63"/>
      <c r="K47" s="14"/>
    </row>
    <row r="48" spans="1:11" ht="22.2" customHeight="1" x14ac:dyDescent="0.25">
      <c r="A48" s="10" t="s">
        <v>59</v>
      </c>
      <c r="B48" s="10" t="s">
        <v>35</v>
      </c>
      <c r="C48" s="10">
        <v>142</v>
      </c>
      <c r="D48" s="31">
        <v>0</v>
      </c>
      <c r="E48" s="32"/>
      <c r="F48" s="64">
        <v>142</v>
      </c>
      <c r="G48" s="65"/>
      <c r="H48" s="61">
        <f t="shared" si="2"/>
        <v>1</v>
      </c>
      <c r="I48" s="62"/>
      <c r="J48" s="63"/>
      <c r="K48" s="14"/>
    </row>
    <row r="49" spans="1:11" ht="22.2" customHeight="1" x14ac:dyDescent="0.25">
      <c r="A49" s="11" t="s">
        <v>60</v>
      </c>
      <c r="B49" s="11" t="s">
        <v>61</v>
      </c>
      <c r="C49" s="12">
        <v>17019</v>
      </c>
      <c r="D49" s="31">
        <v>0</v>
      </c>
      <c r="E49" s="32"/>
      <c r="F49" s="64">
        <v>8928</v>
      </c>
      <c r="G49" s="65"/>
      <c r="H49" s="61">
        <f t="shared" si="2"/>
        <v>0.52459016393442626</v>
      </c>
      <c r="I49" s="62"/>
      <c r="J49" s="63"/>
      <c r="K49" s="14"/>
    </row>
    <row r="50" spans="1:11" ht="22.2" customHeight="1" x14ac:dyDescent="0.25">
      <c r="A50" s="11" t="s">
        <v>62</v>
      </c>
      <c r="B50" s="11" t="s">
        <v>61</v>
      </c>
      <c r="C50" s="12">
        <v>58977</v>
      </c>
      <c r="D50" s="31">
        <v>0</v>
      </c>
      <c r="E50" s="32"/>
      <c r="F50" s="70">
        <f>9920+7936</f>
        <v>17856</v>
      </c>
      <c r="G50" s="71"/>
      <c r="H50" s="57">
        <f t="shared" si="2"/>
        <v>0.30276209369754309</v>
      </c>
      <c r="I50" s="57"/>
      <c r="J50" s="57"/>
      <c r="K50" s="14"/>
    </row>
    <row r="51" spans="1:11" ht="22.2" customHeight="1" x14ac:dyDescent="0.25">
      <c r="A51" s="4" t="s">
        <v>63</v>
      </c>
      <c r="B51" s="4" t="s">
        <v>25</v>
      </c>
      <c r="C51" s="4">
        <f>SUM(C39:C41)</f>
        <v>6163</v>
      </c>
      <c r="D51" s="42"/>
      <c r="E51" s="42"/>
      <c r="F51" s="44">
        <f>SUM(F39:G41)</f>
        <v>5973</v>
      </c>
      <c r="G51" s="44"/>
      <c r="H51" s="72">
        <f t="shared" si="2"/>
        <v>0.96917085834820704</v>
      </c>
      <c r="I51" s="72"/>
      <c r="J51" s="72"/>
      <c r="K51" s="15"/>
    </row>
    <row r="52" spans="1:11" ht="22.2" customHeight="1" x14ac:dyDescent="0.25">
      <c r="A52" s="4" t="s">
        <v>64</v>
      </c>
      <c r="B52" s="4" t="s">
        <v>57</v>
      </c>
      <c r="C52" s="13">
        <v>36.772964999999999</v>
      </c>
      <c r="D52" s="42">
        <v>0</v>
      </c>
      <c r="E52" s="42"/>
      <c r="F52" s="78">
        <f>F49*0.00048+F50*0.000485</f>
        <v>12.945600000000002</v>
      </c>
      <c r="G52" s="78"/>
      <c r="H52" s="72">
        <f t="shared" si="2"/>
        <v>0.35204123464072051</v>
      </c>
      <c r="I52" s="72"/>
      <c r="J52" s="72"/>
      <c r="K52" s="15"/>
    </row>
    <row r="53" spans="1:11" ht="30" customHeight="1" x14ac:dyDescent="0.25">
      <c r="A53" s="45" t="s">
        <v>65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27" customHeight="1" x14ac:dyDescent="0.25">
      <c r="A54" s="79" t="s">
        <v>101</v>
      </c>
      <c r="B54" s="80"/>
      <c r="C54" s="80"/>
      <c r="D54" s="80"/>
      <c r="E54" s="80"/>
      <c r="F54" s="80"/>
      <c r="G54" s="80"/>
      <c r="H54" s="80"/>
      <c r="I54" s="80"/>
      <c r="J54" s="80"/>
      <c r="K54" s="81"/>
    </row>
    <row r="55" spans="1:11" ht="28.2" customHeight="1" x14ac:dyDescent="0.25">
      <c r="A55" s="45" t="s">
        <v>94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48.6" customHeight="1" x14ac:dyDescent="0.25">
      <c r="A56" s="5" t="s">
        <v>66</v>
      </c>
      <c r="B56" s="5" t="s">
        <v>67</v>
      </c>
      <c r="C56" s="5" t="s">
        <v>68</v>
      </c>
      <c r="D56" s="5" t="s">
        <v>69</v>
      </c>
      <c r="E56" s="5" t="s">
        <v>70</v>
      </c>
      <c r="F56" s="5" t="s">
        <v>71</v>
      </c>
      <c r="G56" s="5" t="s">
        <v>72</v>
      </c>
      <c r="H56" s="5" t="s">
        <v>73</v>
      </c>
      <c r="I56" s="5" t="s">
        <v>74</v>
      </c>
      <c r="J56" s="5" t="s">
        <v>75</v>
      </c>
      <c r="K56" s="5" t="s">
        <v>22</v>
      </c>
    </row>
    <row r="57" spans="1:11" ht="30" customHeight="1" x14ac:dyDescent="0.25">
      <c r="A57" s="5" t="s">
        <v>24</v>
      </c>
      <c r="B57" s="5" t="s">
        <v>110</v>
      </c>
      <c r="C57" s="5" t="s">
        <v>110</v>
      </c>
      <c r="D57" s="22">
        <v>160</v>
      </c>
      <c r="E57" s="22">
        <v>160</v>
      </c>
      <c r="F57" s="22">
        <v>160</v>
      </c>
      <c r="G57" s="22">
        <v>160</v>
      </c>
      <c r="H57" s="22" t="s">
        <v>110</v>
      </c>
      <c r="I57" s="5">
        <f>SUM(B57:H57)</f>
        <v>640</v>
      </c>
      <c r="J57" s="16">
        <f>(F16+I57)/6163</f>
        <v>0.93444750932987186</v>
      </c>
      <c r="K57" s="5"/>
    </row>
    <row r="58" spans="1:11" ht="30" customHeight="1" x14ac:dyDescent="0.25">
      <c r="A58" s="5" t="s">
        <v>76</v>
      </c>
      <c r="B58" s="5">
        <v>140</v>
      </c>
      <c r="C58" s="5">
        <v>140</v>
      </c>
      <c r="D58" s="5">
        <v>140</v>
      </c>
      <c r="E58" s="5">
        <v>140</v>
      </c>
      <c r="F58" s="5">
        <v>140</v>
      </c>
      <c r="G58" s="5">
        <v>140</v>
      </c>
      <c r="H58" s="5">
        <v>140</v>
      </c>
      <c r="I58" s="5">
        <f>SUM(B58:H58)</f>
        <v>980</v>
      </c>
      <c r="J58" s="17">
        <f>(F17+I58)/5932</f>
        <v>0.86058664868509782</v>
      </c>
      <c r="K58" s="5"/>
    </row>
    <row r="59" spans="1:11" ht="30" customHeight="1" x14ac:dyDescent="0.25">
      <c r="A59" s="5" t="s">
        <v>77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190</v>
      </c>
      <c r="H59" s="5">
        <v>0</v>
      </c>
      <c r="I59" s="5">
        <f>SUM(B59:H59)</f>
        <v>190</v>
      </c>
      <c r="J59" s="17">
        <f>(F39+I59)/C39</f>
        <v>1</v>
      </c>
      <c r="K59" s="5"/>
    </row>
    <row r="60" spans="1:11" ht="30" customHeight="1" x14ac:dyDescent="0.25">
      <c r="A60" s="5" t="s">
        <v>78</v>
      </c>
      <c r="B60" s="23">
        <v>6</v>
      </c>
      <c r="C60" s="23">
        <v>10</v>
      </c>
      <c r="D60" s="23">
        <v>10</v>
      </c>
      <c r="E60" s="23">
        <v>10</v>
      </c>
      <c r="F60" s="23">
        <v>10</v>
      </c>
      <c r="G60" s="23">
        <v>10</v>
      </c>
      <c r="H60" s="23">
        <v>14</v>
      </c>
      <c r="I60" s="5">
        <f t="shared" ref="I60:I62" si="6">SUM(B60:H60)</f>
        <v>70</v>
      </c>
      <c r="J60" s="17">
        <f>(I60+F20+F21)/908</f>
        <v>0.3656387665198238</v>
      </c>
      <c r="K60" s="5"/>
    </row>
    <row r="61" spans="1:11" ht="30" customHeight="1" x14ac:dyDescent="0.25">
      <c r="A61" s="5" t="s">
        <v>79</v>
      </c>
      <c r="B61" s="5">
        <v>0</v>
      </c>
      <c r="C61" s="5">
        <v>10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f t="shared" si="6"/>
        <v>10</v>
      </c>
      <c r="J61" s="17">
        <f>(I61+F42)/36.772965</f>
        <v>0.81690448404146909</v>
      </c>
      <c r="K61" s="5"/>
    </row>
    <row r="62" spans="1:11" ht="30" customHeight="1" x14ac:dyDescent="0.25">
      <c r="A62" s="5" t="s">
        <v>80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f t="shared" si="6"/>
        <v>0</v>
      </c>
      <c r="J62" s="17">
        <f>(I62+F52)/36.772965</f>
        <v>0.35204123464072051</v>
      </c>
      <c r="K62" s="5"/>
    </row>
    <row r="63" spans="1:11" ht="30" customHeight="1" x14ac:dyDescent="0.25">
      <c r="A63" s="5" t="s">
        <v>81</v>
      </c>
      <c r="B63" s="24">
        <v>10</v>
      </c>
      <c r="C63" s="24">
        <v>10</v>
      </c>
      <c r="D63" s="24">
        <v>10</v>
      </c>
      <c r="E63" s="24">
        <v>10</v>
      </c>
      <c r="F63" s="24">
        <v>10</v>
      </c>
      <c r="G63" s="24">
        <v>10</v>
      </c>
      <c r="H63" s="24">
        <v>10</v>
      </c>
      <c r="I63" s="5">
        <f>SUM(B63:H63)</f>
        <v>70</v>
      </c>
      <c r="J63" s="17">
        <f>(I63+F22+F23)/908</f>
        <v>0.20264317180616739</v>
      </c>
      <c r="K63" s="5"/>
    </row>
    <row r="64" spans="1:11" ht="30" customHeight="1" x14ac:dyDescent="0.25">
      <c r="A64" s="82" t="s">
        <v>82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</row>
    <row r="65" spans="1:11" ht="30" customHeight="1" x14ac:dyDescent="0.25">
      <c r="A65" s="83" t="s">
        <v>83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ht="30" customHeight="1" x14ac:dyDescent="0.25">
      <c r="A66" s="43" t="s">
        <v>84</v>
      </c>
      <c r="B66" s="43"/>
      <c r="C66" s="43"/>
      <c r="D66" s="43"/>
      <c r="E66" s="43"/>
      <c r="F66" s="43"/>
      <c r="G66" s="43" t="s">
        <v>85</v>
      </c>
      <c r="H66" s="43"/>
      <c r="I66" s="43"/>
      <c r="J66" s="43"/>
      <c r="K66" s="43"/>
    </row>
    <row r="67" spans="1:11" ht="30" customHeight="1" x14ac:dyDescent="0.25">
      <c r="A67" s="43" t="s">
        <v>86</v>
      </c>
      <c r="B67" s="43"/>
      <c r="C67" s="43"/>
      <c r="D67" s="43"/>
      <c r="E67" s="43"/>
      <c r="F67" s="43" t="s">
        <v>87</v>
      </c>
      <c r="G67" s="43"/>
      <c r="H67" s="43" t="s">
        <v>88</v>
      </c>
      <c r="I67" s="43"/>
      <c r="J67" s="43" t="s">
        <v>89</v>
      </c>
      <c r="K67" s="43"/>
    </row>
    <row r="68" spans="1:11" ht="30" customHeight="1" x14ac:dyDescent="0.25">
      <c r="A68" s="43" t="s">
        <v>90</v>
      </c>
      <c r="B68" s="43"/>
      <c r="C68" s="43"/>
      <c r="D68" s="43"/>
      <c r="E68" s="43"/>
      <c r="F68" s="43">
        <v>4</v>
      </c>
      <c r="G68" s="43"/>
      <c r="H68" s="43">
        <v>4</v>
      </c>
      <c r="I68" s="43"/>
      <c r="J68" s="43">
        <v>1</v>
      </c>
      <c r="K68" s="43"/>
    </row>
    <row r="69" spans="1:11" ht="25.05" customHeight="1" x14ac:dyDescent="0.25">
      <c r="A69" s="73"/>
      <c r="B69" s="74"/>
      <c r="C69" s="74"/>
      <c r="D69" s="74"/>
      <c r="E69" s="75"/>
      <c r="F69" s="76"/>
      <c r="G69" s="77"/>
      <c r="H69" s="73"/>
      <c r="I69" s="75"/>
      <c r="J69" s="73"/>
      <c r="K69" s="75"/>
    </row>
    <row r="70" spans="1:11" ht="30" customHeight="1" x14ac:dyDescent="0.25">
      <c r="A70" s="83" t="s">
        <v>91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ht="20.399999999999999" customHeight="1" x14ac:dyDescent="0.25">
      <c r="A71" s="43" t="s">
        <v>84</v>
      </c>
      <c r="B71" s="43"/>
      <c r="C71" s="43"/>
      <c r="D71" s="43"/>
      <c r="E71" s="43"/>
      <c r="F71" s="43" t="s">
        <v>85</v>
      </c>
      <c r="G71" s="43"/>
      <c r="H71" s="43"/>
      <c r="I71" s="43"/>
      <c r="J71" s="43"/>
      <c r="K71" s="43"/>
    </row>
    <row r="72" spans="1:11" ht="20.399999999999999" customHeight="1" x14ac:dyDescent="0.25">
      <c r="A72" s="43" t="s">
        <v>86</v>
      </c>
      <c r="B72" s="43"/>
      <c r="C72" s="43"/>
      <c r="D72" s="43"/>
      <c r="E72" s="43"/>
      <c r="F72" s="43" t="s">
        <v>92</v>
      </c>
      <c r="G72" s="43"/>
      <c r="H72" s="43" t="s">
        <v>88</v>
      </c>
      <c r="I72" s="43"/>
      <c r="J72" s="43" t="s">
        <v>89</v>
      </c>
      <c r="K72" s="43"/>
    </row>
    <row r="73" spans="1:11" ht="20.399999999999999" customHeight="1" x14ac:dyDescent="0.25">
      <c r="A73" s="73"/>
      <c r="B73" s="74"/>
      <c r="C73" s="74"/>
      <c r="D73" s="74"/>
      <c r="E73" s="75"/>
      <c r="F73" s="43"/>
      <c r="G73" s="43"/>
      <c r="H73" s="43"/>
      <c r="I73" s="43"/>
      <c r="J73" s="43"/>
      <c r="K73" s="43"/>
    </row>
    <row r="74" spans="1:11" ht="30" customHeight="1" x14ac:dyDescent="0.25">
      <c r="A74" s="84" t="s">
        <v>93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</row>
    <row r="75" spans="1:11" ht="134.4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1:11" x14ac:dyDescent="0.25">
      <c r="A76" s="18"/>
      <c r="B76" s="18"/>
      <c r="C76" s="18"/>
      <c r="D76" s="19"/>
      <c r="E76" s="19"/>
      <c r="F76" s="20"/>
      <c r="G76" s="20"/>
      <c r="H76" s="21"/>
      <c r="I76" s="21"/>
      <c r="J76" s="21"/>
      <c r="K76" s="18"/>
    </row>
    <row r="77" spans="1:11" x14ac:dyDescent="0.25">
      <c r="A77" s="18"/>
      <c r="B77" s="18"/>
      <c r="C77" s="18"/>
      <c r="D77" s="19"/>
      <c r="E77" s="19"/>
      <c r="F77" s="20"/>
      <c r="G77" s="20"/>
      <c r="H77" s="21"/>
      <c r="I77" s="21"/>
      <c r="J77" s="21"/>
      <c r="K77" s="18"/>
    </row>
    <row r="78" spans="1:11" x14ac:dyDescent="0.25">
      <c r="A78" s="18"/>
      <c r="B78" s="18"/>
      <c r="C78" s="18"/>
      <c r="D78" s="19"/>
      <c r="E78" s="19"/>
      <c r="F78" s="20"/>
      <c r="G78" s="20"/>
      <c r="H78" s="21"/>
      <c r="I78" s="21"/>
      <c r="J78" s="21"/>
      <c r="K78" s="18"/>
    </row>
    <row r="79" spans="1:11" x14ac:dyDescent="0.25">
      <c r="A79" s="18"/>
      <c r="B79" s="18"/>
      <c r="C79" s="18"/>
      <c r="D79" s="19"/>
      <c r="E79" s="19"/>
      <c r="F79" s="20"/>
      <c r="G79" s="20"/>
      <c r="H79" s="21"/>
      <c r="I79" s="21"/>
      <c r="J79" s="21"/>
      <c r="K79" s="18"/>
    </row>
  </sheetData>
  <mergeCells count="162">
    <mergeCell ref="A74:K74"/>
    <mergeCell ref="A75:K75"/>
    <mergeCell ref="A3:A4"/>
    <mergeCell ref="K3:K4"/>
    <mergeCell ref="K20:K21"/>
    <mergeCell ref="K22:K23"/>
    <mergeCell ref="B3:C4"/>
    <mergeCell ref="A70:K70"/>
    <mergeCell ref="A71:E71"/>
    <mergeCell ref="F71:K71"/>
    <mergeCell ref="A72:E72"/>
    <mergeCell ref="F72:G72"/>
    <mergeCell ref="H72:I72"/>
    <mergeCell ref="J72:K72"/>
    <mergeCell ref="A73:E73"/>
    <mergeCell ref="F73:G73"/>
    <mergeCell ref="H73:I73"/>
    <mergeCell ref="J73:K73"/>
    <mergeCell ref="A67:E67"/>
    <mergeCell ref="F67:G67"/>
    <mergeCell ref="H67:I67"/>
    <mergeCell ref="J67:K67"/>
    <mergeCell ref="A68:E68"/>
    <mergeCell ref="F68:G68"/>
    <mergeCell ref="H68:I68"/>
    <mergeCell ref="J68:K68"/>
    <mergeCell ref="A69:E69"/>
    <mergeCell ref="F69:G69"/>
    <mergeCell ref="H69:I69"/>
    <mergeCell ref="J69:K69"/>
    <mergeCell ref="D52:E52"/>
    <mergeCell ref="F52:G52"/>
    <mergeCell ref="H52:J52"/>
    <mergeCell ref="A53:K53"/>
    <mergeCell ref="A54:K54"/>
    <mergeCell ref="A55:K55"/>
    <mergeCell ref="A64:K64"/>
    <mergeCell ref="A65:K65"/>
    <mergeCell ref="A66:F66"/>
    <mergeCell ref="G66:K66"/>
    <mergeCell ref="D49:E49"/>
    <mergeCell ref="F49:G49"/>
    <mergeCell ref="H49:J49"/>
    <mergeCell ref="D50:E50"/>
    <mergeCell ref="F50:G50"/>
    <mergeCell ref="H50:J50"/>
    <mergeCell ref="D51:E51"/>
    <mergeCell ref="F51:G51"/>
    <mergeCell ref="H51:J51"/>
    <mergeCell ref="D42:E42"/>
    <mergeCell ref="F42:G42"/>
    <mergeCell ref="H42:J42"/>
    <mergeCell ref="D43:E43"/>
    <mergeCell ref="F43:G43"/>
    <mergeCell ref="H43:J43"/>
    <mergeCell ref="D48:E48"/>
    <mergeCell ref="F48:G48"/>
    <mergeCell ref="H48:J48"/>
    <mergeCell ref="D45:E45"/>
    <mergeCell ref="D47:E47"/>
    <mergeCell ref="F45:G45"/>
    <mergeCell ref="F47:G47"/>
    <mergeCell ref="H45:J45"/>
    <mergeCell ref="H47:J47"/>
    <mergeCell ref="D44:E44"/>
    <mergeCell ref="F44:G44"/>
    <mergeCell ref="H44:J44"/>
    <mergeCell ref="D46:E46"/>
    <mergeCell ref="F46:G46"/>
    <mergeCell ref="H46:J46"/>
    <mergeCell ref="D39:E39"/>
    <mergeCell ref="F39:G39"/>
    <mergeCell ref="H39:J39"/>
    <mergeCell ref="D40:E40"/>
    <mergeCell ref="F40:G40"/>
    <mergeCell ref="H40:J40"/>
    <mergeCell ref="D41:E41"/>
    <mergeCell ref="F41:G41"/>
    <mergeCell ref="H41:J41"/>
    <mergeCell ref="D35:E35"/>
    <mergeCell ref="F35:G35"/>
    <mergeCell ref="H35:J35"/>
    <mergeCell ref="D36:E36"/>
    <mergeCell ref="F36:G36"/>
    <mergeCell ref="H36:J36"/>
    <mergeCell ref="A37:K37"/>
    <mergeCell ref="D38:E38"/>
    <mergeCell ref="F38:G38"/>
    <mergeCell ref="H38:J38"/>
    <mergeCell ref="D32:E32"/>
    <mergeCell ref="F32:G32"/>
    <mergeCell ref="H32:J32"/>
    <mergeCell ref="D33:E33"/>
    <mergeCell ref="F33:G33"/>
    <mergeCell ref="H33:J33"/>
    <mergeCell ref="D34:E34"/>
    <mergeCell ref="F34:G34"/>
    <mergeCell ref="H34:J34"/>
    <mergeCell ref="D29:E29"/>
    <mergeCell ref="F29:G29"/>
    <mergeCell ref="H29:J29"/>
    <mergeCell ref="D30:E30"/>
    <mergeCell ref="F30:G30"/>
    <mergeCell ref="H30:J30"/>
    <mergeCell ref="D31:E31"/>
    <mergeCell ref="F31:G31"/>
    <mergeCell ref="H31:J31"/>
    <mergeCell ref="A25:K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0:E20"/>
    <mergeCell ref="F20:G20"/>
    <mergeCell ref="D21:E21"/>
    <mergeCell ref="F21:G21"/>
    <mergeCell ref="D22:E22"/>
    <mergeCell ref="F22:G22"/>
    <mergeCell ref="D23:E23"/>
    <mergeCell ref="F23:G23"/>
    <mergeCell ref="H20:J20"/>
    <mergeCell ref="H21:J21"/>
    <mergeCell ref="H22:J22"/>
    <mergeCell ref="H23:J23"/>
    <mergeCell ref="D16:E16"/>
    <mergeCell ref="F16:G16"/>
    <mergeCell ref="H16:J16"/>
    <mergeCell ref="D17:E17"/>
    <mergeCell ref="F17:G17"/>
    <mergeCell ref="D18:E18"/>
    <mergeCell ref="F18:G18"/>
    <mergeCell ref="H17:J18"/>
    <mergeCell ref="A19:K19"/>
    <mergeCell ref="D24:E24"/>
    <mergeCell ref="F24:G24"/>
    <mergeCell ref="H24:J24"/>
    <mergeCell ref="K17:K18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2021-08-25T13:02:33Z</cp:lastPrinted>
  <dcterms:created xsi:type="dcterms:W3CDTF">2015-06-05T18:19:00Z</dcterms:created>
  <dcterms:modified xsi:type="dcterms:W3CDTF">2021-09-08T13:19:05Z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