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施工周报" sheetId="1" r:id="rId1"/>
  </sheets>
  <calcPr calcId="144525"/>
</workbook>
</file>

<file path=xl/sharedStrings.xml><?xml version="1.0" encoding="utf-8"?>
<sst xmlns="http://schemas.openxmlformats.org/spreadsheetml/2006/main" count="152" uniqueCount="115">
  <si>
    <t>施工周报第十六期</t>
  </si>
  <si>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</si>
  <si>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</si>
  <si>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</si>
  <si>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</si>
  <si>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</si>
  <si>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</si>
  <si>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</si>
  <si>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</si>
  <si>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阴
27-31</t>
  </si>
  <si>
    <t>多云
26-31</t>
  </si>
  <si>
    <t>多云
24-31</t>
  </si>
  <si>
    <t>阵雨
27-35</t>
  </si>
  <si>
    <t>多云
25-33</t>
  </si>
  <si>
    <t>阵雨
 26-33</t>
  </si>
  <si>
    <t>阵雨
25-35</t>
  </si>
  <si>
    <t>2021.9.08-2021.9.15</t>
  </si>
  <si>
    <t>施工单位</t>
  </si>
  <si>
    <t>安徽中建富华能源建设有限公司</t>
  </si>
  <si>
    <t>管理人员</t>
  </si>
  <si>
    <t>施工人员</t>
  </si>
  <si>
    <t>一、本周主要工作汇报：</t>
  </si>
  <si>
    <r>
      <t>1、本周引孔完成0根，累计完成5119个，占比83.06%；打桩完成105根，桥架桩完成0根，累计完成4230根，占比71.54%；
2、本周支架安装完成50组，累计完成289组；组件共安装完成69组，累计完成206组，累计安装容量8.28MW，累计完成占比22.53%；
    （1）3*30支架安装完成34组，累计完成203组，占比29.64%；组件安装完成59组，累计完成152组，累计完成6.63MW,占比22.19%；
    （2 ）3*21支架安装完成16组，累计完成86组，占比40.76%；组件安装完成10组，共计完成54组，累计完成1.65MW,占比25.59%。
3、34、35#、36#、39#、40#方阵鱼塘注水作业，
4、逆变器安装8台,累计完成18台，
5、34、35#、36#、39#、40#桩头除锈完成668根。
6、本周截桩完成50根，累计完成160根。
7、支架材料进场10.83MWp，累计进场30.54MWp。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</si>
  <si>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</si>
  <si>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</si>
  <si>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</si>
  <si>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 xml:space="preserve">施工内容：
1、下周计划GPS桩基放点1200个；
2、下周计划管桩引孔640根桩基，累计占比93.44%，打桩完成980根，占比86.06%；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4、支架安装70组，组件安装70组，                                                                                                                                                       5、34#、35#、36#、39#、40#方阵鱼塘注水；                                                                                                                                                     5、逆变器安装30台；
材料到货情况： 
1、下周计划到货：支架预计进场6MWP、组件预计进场10MWP.                                                                                                                                                                                                                               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</si>
  <si>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</si>
  <si>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</si>
  <si>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</si>
  <si>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</si>
  <si>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</si>
  <si>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</si>
  <si>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</si>
  <si>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</si>
  <si>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</si>
  <si>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</si>
  <si>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</si>
  <si>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</si>
  <si>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</si>
  <si>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</si>
  <si>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</si>
  <si>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</si>
  <si>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</si>
  <si>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r>
      <rPr>
        <sz val="12"/>
        <color rgb="FF000000"/>
        <rFont val="Times New Roman"/>
        <charset val="134"/>
      </rPr>
      <t>3*21</t>
    </r>
    <r>
      <rPr>
        <sz val="12"/>
        <color rgb="FF000000"/>
        <rFont val="宋体"/>
        <charset val="134"/>
      </rPr>
      <t>支架安装</t>
    </r>
  </si>
  <si>
    <t>3*21组件安装</t>
  </si>
  <si>
    <t>合计装机容量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</si>
  <si>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</si>
  <si>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</si>
  <si>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</si>
  <si>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</si>
  <si>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</si>
  <si>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</si>
  <si>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</si>
  <si>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</si>
  <si>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</si>
  <si>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</si>
  <si>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</si>
  <si>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</si>
  <si>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</si>
  <si>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</si>
  <si>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</si>
  <si>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</si>
  <si>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</si>
  <si>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</si>
  <si>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</si>
  <si>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</si>
  <si>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</si>
  <si>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</si>
  <si>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</si>
  <si>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</si>
  <si>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</si>
  <si>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</si>
  <si>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电缆H1Z272-4-1*4mm²</t>
  </si>
  <si>
    <t>500*200桥架</t>
  </si>
  <si>
    <t>300*200桥架</t>
  </si>
  <si>
    <t>200*200桥架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</si>
  <si>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</si>
  <si>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</si>
  <si>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</si>
  <si>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</si>
  <si>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</si>
  <si>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</si>
  <si>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</si>
  <si>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 xml:space="preserve">
    </t>
  </si>
  <si>
    <t>七、本周施工计划表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</si>
  <si>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</si>
  <si>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</si>
  <si>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</si>
  <si>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</si>
  <si>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</si>
  <si>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</si>
  <si>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</si>
  <si>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</si>
  <si>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</si>
  <si>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</si>
  <si>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抱桩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</si>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</sst>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等线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26" fillId="29" borderId="2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7" fontId="2" fillId="0" borderId="2" xfId="1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76" fontId="2" fillId="0" borderId="2" xfId="11" applyNumberFormat="1" applyFont="1" applyFill="1" applyBorder="1" applyAlignment="1">
      <alignment horizontal="center" vertical="center"/>
    </xf>
    <xf numFmtId="176" fontId="2" fillId="0" borderId="3" xfId="11" applyNumberFormat="1" applyFont="1" applyFill="1" applyBorder="1" applyAlignment="1">
      <alignment horizontal="center" vertical="center"/>
    </xf>
    <xf numFmtId="10" fontId="2" fillId="0" borderId="1" xfId="1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9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77" fontId="2" fillId="0" borderId="8" xfId="11" applyNumberFormat="1" applyFont="1" applyFill="1" applyBorder="1" applyAlignment="1">
      <alignment horizontal="center" vertical="center"/>
    </xf>
    <xf numFmtId="177" fontId="2" fillId="0" borderId="3" xfId="11" applyNumberFormat="1" applyFont="1" applyFill="1" applyBorder="1" applyAlignment="1">
      <alignment horizontal="center" vertical="center"/>
    </xf>
    <xf numFmtId="10" fontId="2" fillId="0" borderId="7" xfId="1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0" fontId="2" fillId="0" borderId="1" xfId="1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2</xdr:col>
      <xdr:colOff>340360</xdr:colOff>
      <xdr:row>75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86630"/>
          <a:ext cx="2490470" cy="1706880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74</xdr:row>
      <xdr:rowOff>0</xdr:rowOff>
    </xdr:from>
    <xdr:to>
      <xdr:col>7</xdr:col>
      <xdr:colOff>15240</xdr:colOff>
      <xdr:row>75</xdr:row>
      <xdr:rowOff>7620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390" y="30186630"/>
          <a:ext cx="257429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topLeftCell="A12" workbookViewId="0">
      <selection activeCell="A12" sqref="A12:K12"/>
    </sheetView>
  </sheetViews>
  <sheetFormatPr defaultColWidth="9" defaultRowHeight="13.5"/>
  <cols>
    <col min="1" max="1" width="20.3333333333333" customWidth="1"/>
    <col min="2" max="2" width="7.88333333333333" customWidth="1"/>
    <col min="3" max="3" width="8.21666666666667" customWidth="1"/>
    <col min="4" max="5" width="7.44166666666667" style="1" customWidth="1"/>
    <col min="6" max="7" width="7.44166666666667" style="2" customWidth="1"/>
    <col min="8" max="9" width="7.44166666666667" style="3" customWidth="1"/>
    <col min="10" max="10" width="8.55833333333333" style="3" customWidth="1"/>
    <col min="11" max="11" width="11.1083333333333" customWidth="1"/>
    <col min="14" max="14" width="9.55833333333333" customWidth="1"/>
  </cols>
  <sheetData>
    <row r="1" ht="32.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</row>
    <row r="3" ht="30" customHeight="1" spans="1:11">
      <c r="A3" s="6" t="s">
        <v>3</v>
      </c>
      <c r="B3" s="7" t="s">
        <v>4</v>
      </c>
      <c r="C3" s="7"/>
      <c r="D3" s="6" t="s">
        <v>5</v>
      </c>
      <c r="E3" s="6"/>
      <c r="F3" s="6"/>
      <c r="G3" s="6"/>
      <c r="H3" s="6"/>
      <c r="I3" s="6"/>
      <c r="J3" s="6"/>
      <c r="K3" s="6" t="s">
        <v>6</v>
      </c>
    </row>
    <row r="4" ht="30" customHeight="1" spans="1:11">
      <c r="A4" s="6"/>
      <c r="B4" s="7"/>
      <c r="C4" s="7"/>
      <c r="D4" s="8">
        <v>9.09</v>
      </c>
      <c r="E4" s="8">
        <v>9.1</v>
      </c>
      <c r="F4" s="8">
        <v>9.11</v>
      </c>
      <c r="G4" s="8">
        <v>9.12</v>
      </c>
      <c r="H4" s="8">
        <v>9.13</v>
      </c>
      <c r="I4" s="8">
        <v>9.14</v>
      </c>
      <c r="J4" s="8">
        <v>9.15</v>
      </c>
      <c r="K4" s="6"/>
    </row>
    <row r="5" ht="54" customHeight="1" spans="1:11">
      <c r="A5" s="6" t="s">
        <v>7</v>
      </c>
      <c r="B5" s="7" t="s">
        <v>8</v>
      </c>
      <c r="C5" s="7"/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</row>
    <row r="6" ht="42.6" customHeight="1" spans="1:11">
      <c r="A6" s="6" t="s">
        <v>17</v>
      </c>
      <c r="B6" s="7" t="s">
        <v>18</v>
      </c>
      <c r="C6" s="7"/>
      <c r="D6" s="6" t="s">
        <v>19</v>
      </c>
      <c r="E6" s="6"/>
      <c r="F6" s="9">
        <v>4</v>
      </c>
      <c r="G6" s="9"/>
      <c r="H6" s="7" t="s">
        <v>20</v>
      </c>
      <c r="I6" s="7"/>
      <c r="J6" s="6">
        <v>86</v>
      </c>
      <c r="K6" s="6"/>
    </row>
    <row r="7" ht="30" customHeight="1" spans="1:11">
      <c r="A7" s="10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04" customHeight="1" spans="1:11">
      <c r="A8" s="11" t="s">
        <v>22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30" customHeight="1" spans="1:11">
      <c r="A9" s="10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119.4" customHeight="1" spans="1:11">
      <c r="A10" s="11" t="s">
        <v>24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customHeight="1" spans="1:11">
      <c r="A11" s="10" t="s">
        <v>25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147.6" customHeight="1" spans="1:11">
      <c r="A12" s="11" t="s">
        <v>26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30" customHeight="1" spans="1:11">
      <c r="A13" s="10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30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/>
      <c r="F14" s="9" t="s">
        <v>32</v>
      </c>
      <c r="G14" s="9"/>
      <c r="H14" s="6" t="s">
        <v>33</v>
      </c>
      <c r="I14" s="6"/>
      <c r="J14" s="6"/>
      <c r="K14" s="6" t="s">
        <v>34</v>
      </c>
    </row>
    <row r="15" ht="30" customHeight="1" spans="1:11">
      <c r="A15" s="12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ht="25.2" customHeight="1" spans="1:11">
      <c r="A16" s="6" t="s">
        <v>36</v>
      </c>
      <c r="B16" s="6" t="s">
        <v>37</v>
      </c>
      <c r="C16" s="6">
        <v>6163</v>
      </c>
      <c r="D16" s="13">
        <v>0</v>
      </c>
      <c r="E16" s="14"/>
      <c r="F16" s="13">
        <f>418+571+85+67+95+102+544+785+412+576+805+659</f>
        <v>5119</v>
      </c>
      <c r="G16" s="14"/>
      <c r="H16" s="15">
        <f>F16/C16</f>
        <v>0.830601979555411</v>
      </c>
      <c r="I16" s="47"/>
      <c r="J16" s="48"/>
      <c r="K16" s="12"/>
    </row>
    <row r="17" ht="25.2" customHeight="1" spans="1:11">
      <c r="A17" s="6" t="s">
        <v>38</v>
      </c>
      <c r="B17" s="6" t="s">
        <v>37</v>
      </c>
      <c r="C17" s="6">
        <v>5867</v>
      </c>
      <c r="D17" s="6">
        <v>105</v>
      </c>
      <c r="E17" s="6"/>
      <c r="F17" s="9">
        <f>160+386+429+105+65+309+717+287+573+420+674+105</f>
        <v>4230</v>
      </c>
      <c r="G17" s="9"/>
      <c r="H17" s="16">
        <f>(F17+F18)/(C17+C18)</f>
        <v>0.715398344961869</v>
      </c>
      <c r="I17" s="49"/>
      <c r="J17" s="50"/>
      <c r="K17" s="51">
        <f>F17+F18</f>
        <v>4409</v>
      </c>
    </row>
    <row r="18" ht="25.2" customHeight="1" spans="1:11">
      <c r="A18" s="6" t="s">
        <v>39</v>
      </c>
      <c r="B18" s="6" t="s">
        <v>37</v>
      </c>
      <c r="C18" s="6">
        <v>296</v>
      </c>
      <c r="D18" s="6">
        <v>0</v>
      </c>
      <c r="E18" s="6"/>
      <c r="F18" s="9">
        <f>29+6+6+22+23+13+46+18+16</f>
        <v>179</v>
      </c>
      <c r="G18" s="9"/>
      <c r="H18" s="17"/>
      <c r="I18" s="52"/>
      <c r="J18" s="53"/>
      <c r="K18" s="54"/>
    </row>
    <row r="19" ht="30" customHeight="1" spans="1:1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ht="22.2" customHeight="1" spans="1:11">
      <c r="A20" s="6" t="s">
        <v>41</v>
      </c>
      <c r="B20" s="6" t="s">
        <v>42</v>
      </c>
      <c r="C20" s="6">
        <v>685</v>
      </c>
      <c r="D20" s="6">
        <v>34</v>
      </c>
      <c r="E20" s="6"/>
      <c r="F20" s="9">
        <f>22+28+70+49+34</f>
        <v>203</v>
      </c>
      <c r="G20" s="9"/>
      <c r="H20" s="18">
        <f>F20/C20</f>
        <v>0.296350364963504</v>
      </c>
      <c r="I20" s="18"/>
      <c r="J20" s="18"/>
      <c r="K20" s="55">
        <f>F21*0.000485*90</f>
        <v>6.6348</v>
      </c>
    </row>
    <row r="21" ht="22.2" customHeight="1" spans="1:11">
      <c r="A21" s="19" t="s">
        <v>43</v>
      </c>
      <c r="B21" s="19" t="s">
        <v>42</v>
      </c>
      <c r="C21" s="19">
        <v>685</v>
      </c>
      <c r="D21" s="6">
        <v>59</v>
      </c>
      <c r="E21" s="6"/>
      <c r="F21" s="9">
        <f>12+20+23+38+59</f>
        <v>152</v>
      </c>
      <c r="G21" s="9"/>
      <c r="H21" s="18">
        <f t="shared" ref="H21:H23" si="0">F21/C21</f>
        <v>0.221897810218978</v>
      </c>
      <c r="I21" s="18"/>
      <c r="J21" s="18"/>
      <c r="K21" s="56"/>
    </row>
    <row r="22" ht="22.2" customHeight="1" spans="1:11">
      <c r="A22" s="20" t="s">
        <v>44</v>
      </c>
      <c r="B22" s="19" t="s">
        <v>42</v>
      </c>
      <c r="C22" s="19">
        <v>211</v>
      </c>
      <c r="D22" s="6">
        <v>16</v>
      </c>
      <c r="E22" s="6"/>
      <c r="F22" s="9">
        <f>14+15+9+32+16</f>
        <v>86</v>
      </c>
      <c r="G22" s="9"/>
      <c r="H22" s="18">
        <f t="shared" si="0"/>
        <v>0.407582938388626</v>
      </c>
      <c r="I22" s="18"/>
      <c r="J22" s="18"/>
      <c r="K22" s="55">
        <f>F23*0.000485*63</f>
        <v>1.64997</v>
      </c>
    </row>
    <row r="23" ht="22.2" customHeight="1" spans="1:11">
      <c r="A23" s="21" t="s">
        <v>45</v>
      </c>
      <c r="B23" s="21" t="s">
        <v>42</v>
      </c>
      <c r="C23" s="21">
        <v>211</v>
      </c>
      <c r="D23" s="6">
        <v>10</v>
      </c>
      <c r="E23" s="6"/>
      <c r="F23" s="9">
        <f>9+7+14+14+10</f>
        <v>54</v>
      </c>
      <c r="G23" s="9"/>
      <c r="H23" s="18">
        <f t="shared" si="0"/>
        <v>0.255924170616114</v>
      </c>
      <c r="I23" s="18"/>
      <c r="J23" s="18"/>
      <c r="K23" s="56"/>
    </row>
    <row r="24" ht="22.2" customHeight="1" spans="1:11">
      <c r="A24" s="19" t="s">
        <v>46</v>
      </c>
      <c r="B24" s="21"/>
      <c r="C24" s="21"/>
      <c r="D24" s="13">
        <f>F20+F22</f>
        <v>289</v>
      </c>
      <c r="E24" s="14"/>
      <c r="F24" s="22"/>
      <c r="G24" s="23"/>
      <c r="H24" s="24">
        <f>K20+K22</f>
        <v>8.28477</v>
      </c>
      <c r="I24" s="57"/>
      <c r="J24" s="58"/>
      <c r="K24" s="59">
        <f>H24/36.77</f>
        <v>0.225313298884961</v>
      </c>
    </row>
    <row r="25" ht="25.05" customHeight="1" spans="1:1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ht="24" customHeight="1" spans="1:11">
      <c r="A26" s="6" t="s">
        <v>48</v>
      </c>
      <c r="B26" s="6" t="s">
        <v>49</v>
      </c>
      <c r="C26" s="6">
        <v>142</v>
      </c>
      <c r="D26" s="6">
        <v>8</v>
      </c>
      <c r="E26" s="6"/>
      <c r="F26" s="9">
        <f>10+8</f>
        <v>18</v>
      </c>
      <c r="G26" s="9"/>
      <c r="H26" s="18">
        <f>F26/C26</f>
        <v>0.126760563380282</v>
      </c>
      <c r="I26" s="18"/>
      <c r="J26" s="18"/>
      <c r="K26" s="60"/>
    </row>
    <row r="27" ht="24" customHeight="1" spans="1:11">
      <c r="A27" s="6" t="s">
        <v>50</v>
      </c>
      <c r="B27" s="6" t="s">
        <v>51</v>
      </c>
      <c r="C27" s="6">
        <v>272151</v>
      </c>
      <c r="D27" s="6">
        <v>0</v>
      </c>
      <c r="E27" s="6"/>
      <c r="F27" s="9">
        <v>0</v>
      </c>
      <c r="G27" s="9"/>
      <c r="H27" s="18">
        <f t="shared" ref="H27:H36" si="1">F27/C27</f>
        <v>0</v>
      </c>
      <c r="I27" s="18"/>
      <c r="J27" s="18"/>
      <c r="K27" s="60"/>
    </row>
    <row r="28" ht="24" customHeight="1" spans="1:11">
      <c r="A28" s="6" t="s">
        <v>52</v>
      </c>
      <c r="B28" s="6" t="s">
        <v>51</v>
      </c>
      <c r="C28" s="6">
        <v>272151</v>
      </c>
      <c r="D28" s="6">
        <v>0</v>
      </c>
      <c r="E28" s="6"/>
      <c r="F28" s="9">
        <v>0</v>
      </c>
      <c r="G28" s="9"/>
      <c r="H28" s="18">
        <f t="shared" si="1"/>
        <v>0</v>
      </c>
      <c r="I28" s="18"/>
      <c r="J28" s="18"/>
      <c r="K28" s="60"/>
    </row>
    <row r="29" ht="24" customHeight="1" spans="1:11">
      <c r="A29" s="6" t="s">
        <v>53</v>
      </c>
      <c r="B29" s="6" t="s">
        <v>51</v>
      </c>
      <c r="C29" s="7">
        <v>19686</v>
      </c>
      <c r="D29" s="6">
        <v>0</v>
      </c>
      <c r="E29" s="6"/>
      <c r="F29" s="9">
        <v>0</v>
      </c>
      <c r="G29" s="9"/>
      <c r="H29" s="18">
        <f t="shared" si="1"/>
        <v>0</v>
      </c>
      <c r="I29" s="18"/>
      <c r="J29" s="18"/>
      <c r="K29" s="60"/>
    </row>
    <row r="30" ht="24" customHeight="1" spans="1:11">
      <c r="A30" s="6" t="s">
        <v>54</v>
      </c>
      <c r="B30" s="6" t="s">
        <v>51</v>
      </c>
      <c r="C30" s="6">
        <v>19686</v>
      </c>
      <c r="D30" s="6">
        <v>0</v>
      </c>
      <c r="E30" s="6"/>
      <c r="F30" s="9">
        <v>0</v>
      </c>
      <c r="G30" s="9"/>
      <c r="H30" s="18">
        <f t="shared" si="1"/>
        <v>0</v>
      </c>
      <c r="I30" s="18"/>
      <c r="J30" s="18"/>
      <c r="K30" s="60"/>
    </row>
    <row r="31" ht="24" customHeight="1" spans="1:11">
      <c r="A31" s="6" t="s">
        <v>55</v>
      </c>
      <c r="B31" s="6" t="s">
        <v>51</v>
      </c>
      <c r="C31" s="6">
        <v>2950</v>
      </c>
      <c r="D31" s="6">
        <v>0</v>
      </c>
      <c r="E31" s="6"/>
      <c r="F31" s="9">
        <v>0</v>
      </c>
      <c r="G31" s="9"/>
      <c r="H31" s="18">
        <f t="shared" si="1"/>
        <v>0</v>
      </c>
      <c r="I31" s="18"/>
      <c r="J31" s="18"/>
      <c r="K31" s="60"/>
    </row>
    <row r="32" ht="24" customHeight="1" spans="1:11">
      <c r="A32" s="6" t="s">
        <v>56</v>
      </c>
      <c r="B32" s="6" t="s">
        <v>51</v>
      </c>
      <c r="C32" s="7">
        <v>770</v>
      </c>
      <c r="D32" s="6">
        <v>0</v>
      </c>
      <c r="E32" s="6"/>
      <c r="F32" s="9">
        <v>0</v>
      </c>
      <c r="G32" s="9"/>
      <c r="H32" s="18">
        <f t="shared" si="1"/>
        <v>0</v>
      </c>
      <c r="I32" s="18"/>
      <c r="J32" s="18"/>
      <c r="K32" s="60"/>
    </row>
    <row r="33" ht="24" customHeight="1" spans="1:11">
      <c r="A33" s="6" t="s">
        <v>57</v>
      </c>
      <c r="B33" s="6" t="s">
        <v>51</v>
      </c>
      <c r="C33" s="6">
        <v>147</v>
      </c>
      <c r="D33" s="6">
        <v>0</v>
      </c>
      <c r="E33" s="6"/>
      <c r="F33" s="9">
        <v>0</v>
      </c>
      <c r="G33" s="9"/>
      <c r="H33" s="18">
        <f t="shared" si="1"/>
        <v>0</v>
      </c>
      <c r="I33" s="18"/>
      <c r="J33" s="18"/>
      <c r="K33" s="60"/>
    </row>
    <row r="34" ht="24" customHeight="1" spans="1:11">
      <c r="A34" s="6" t="s">
        <v>58</v>
      </c>
      <c r="B34" s="6" t="s">
        <v>51</v>
      </c>
      <c r="C34" s="6">
        <v>226.5</v>
      </c>
      <c r="D34" s="6">
        <v>0</v>
      </c>
      <c r="E34" s="6"/>
      <c r="F34" s="9">
        <v>0</v>
      </c>
      <c r="G34" s="9"/>
      <c r="H34" s="18">
        <f t="shared" si="1"/>
        <v>0</v>
      </c>
      <c r="I34" s="18"/>
      <c r="J34" s="18"/>
      <c r="K34" s="60"/>
    </row>
    <row r="35" ht="24" customHeight="1" spans="1:11">
      <c r="A35" s="6" t="s">
        <v>59</v>
      </c>
      <c r="B35" s="6" t="s">
        <v>51</v>
      </c>
      <c r="C35" s="6">
        <v>3289</v>
      </c>
      <c r="D35" s="6">
        <v>0</v>
      </c>
      <c r="E35" s="6"/>
      <c r="F35" s="9">
        <v>0</v>
      </c>
      <c r="G35" s="9"/>
      <c r="H35" s="18">
        <f t="shared" si="1"/>
        <v>0</v>
      </c>
      <c r="I35" s="18"/>
      <c r="J35" s="18"/>
      <c r="K35" s="60"/>
    </row>
    <row r="36" ht="24" customHeight="1" spans="1:11">
      <c r="A36" s="6" t="s">
        <v>60</v>
      </c>
      <c r="B36" s="6" t="s">
        <v>49</v>
      </c>
      <c r="C36" s="6">
        <v>9</v>
      </c>
      <c r="D36" s="6">
        <v>0</v>
      </c>
      <c r="E36" s="6"/>
      <c r="F36" s="9">
        <v>0</v>
      </c>
      <c r="G36" s="9"/>
      <c r="H36" s="18">
        <f t="shared" si="1"/>
        <v>0</v>
      </c>
      <c r="I36" s="18"/>
      <c r="J36" s="18"/>
      <c r="K36" s="60"/>
    </row>
    <row r="37" ht="30" customHeight="1" spans="1:11">
      <c r="A37" s="10" t="s">
        <v>61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ht="20.4" customHeight="1" spans="1:11">
      <c r="A38" s="6" t="s">
        <v>62</v>
      </c>
      <c r="B38" s="12" t="s">
        <v>29</v>
      </c>
      <c r="C38" s="12" t="s">
        <v>63</v>
      </c>
      <c r="D38" s="13" t="s">
        <v>64</v>
      </c>
      <c r="E38" s="14"/>
      <c r="F38" s="13" t="s">
        <v>65</v>
      </c>
      <c r="G38" s="14"/>
      <c r="H38" s="13" t="s">
        <v>66</v>
      </c>
      <c r="I38" s="61"/>
      <c r="J38" s="14"/>
      <c r="K38" s="12" t="s">
        <v>34</v>
      </c>
    </row>
    <row r="39" ht="22.2" customHeight="1" spans="1:11">
      <c r="A39" s="6" t="s">
        <v>67</v>
      </c>
      <c r="B39" s="6" t="s">
        <v>37</v>
      </c>
      <c r="C39" s="6">
        <v>5787</v>
      </c>
      <c r="D39" s="6">
        <v>0</v>
      </c>
      <c r="E39" s="6"/>
      <c r="F39" s="22">
        <f>1586+844+165+1720+355+590+337</f>
        <v>5597</v>
      </c>
      <c r="G39" s="23"/>
      <c r="H39" s="15">
        <f>F39/C39</f>
        <v>0.967167789873855</v>
      </c>
      <c r="I39" s="47"/>
      <c r="J39" s="48"/>
      <c r="K39" s="60"/>
    </row>
    <row r="40" ht="22.2" customHeight="1" spans="1:11">
      <c r="A40" s="6" t="s">
        <v>68</v>
      </c>
      <c r="B40" s="6" t="s">
        <v>37</v>
      </c>
      <c r="C40" s="6">
        <v>80</v>
      </c>
      <c r="D40" s="6">
        <v>0</v>
      </c>
      <c r="E40" s="6"/>
      <c r="F40" s="22">
        <v>80</v>
      </c>
      <c r="G40" s="23"/>
      <c r="H40" s="15">
        <f>F40/C40</f>
        <v>1</v>
      </c>
      <c r="I40" s="47"/>
      <c r="J40" s="48"/>
      <c r="K40" s="60"/>
    </row>
    <row r="41" ht="22.2" customHeight="1" spans="1:11">
      <c r="A41" s="6" t="s">
        <v>69</v>
      </c>
      <c r="B41" s="6" t="s">
        <v>37</v>
      </c>
      <c r="C41" s="6">
        <v>296</v>
      </c>
      <c r="D41" s="6">
        <v>0</v>
      </c>
      <c r="E41" s="6"/>
      <c r="F41" s="9">
        <f>46+150+88+10+2</f>
        <v>296</v>
      </c>
      <c r="G41" s="9"/>
      <c r="H41" s="18">
        <f>F41/C41</f>
        <v>1</v>
      </c>
      <c r="I41" s="18"/>
      <c r="J41" s="18"/>
      <c r="K41" s="60"/>
    </row>
    <row r="42" ht="22.2" customHeight="1" spans="1:11">
      <c r="A42" s="25" t="s">
        <v>70</v>
      </c>
      <c r="B42" s="25" t="s">
        <v>71</v>
      </c>
      <c r="C42" s="26">
        <v>36.772965</v>
      </c>
      <c r="D42" s="13">
        <v>10.83</v>
      </c>
      <c r="E42" s="14"/>
      <c r="F42" s="27">
        <f>20.04+10.83</f>
        <v>30.87</v>
      </c>
      <c r="G42" s="28"/>
      <c r="H42" s="29">
        <f t="shared" ref="H42:H52" si="2">F42/C42</f>
        <v>0.839475413527302</v>
      </c>
      <c r="I42" s="62"/>
      <c r="J42" s="63"/>
      <c r="K42" s="60"/>
    </row>
    <row r="43" ht="22.2" customHeight="1" spans="1:11">
      <c r="A43" s="25" t="s">
        <v>72</v>
      </c>
      <c r="B43" s="30" t="s">
        <v>51</v>
      </c>
      <c r="C43" s="25">
        <v>19686</v>
      </c>
      <c r="D43" s="13">
        <v>0</v>
      </c>
      <c r="E43" s="14"/>
      <c r="F43" s="31">
        <v>19686</v>
      </c>
      <c r="G43" s="32"/>
      <c r="H43" s="29">
        <f t="shared" si="2"/>
        <v>1</v>
      </c>
      <c r="I43" s="62"/>
      <c r="J43" s="63"/>
      <c r="K43" s="60"/>
    </row>
    <row r="44" ht="22.2" customHeight="1" spans="1:11">
      <c r="A44" s="33" t="s">
        <v>73</v>
      </c>
      <c r="B44" s="30" t="s">
        <v>51</v>
      </c>
      <c r="C44" s="19">
        <v>272151</v>
      </c>
      <c r="D44" s="13">
        <v>0</v>
      </c>
      <c r="E44" s="14"/>
      <c r="F44" s="31">
        <v>272152</v>
      </c>
      <c r="G44" s="32"/>
      <c r="H44" s="29">
        <f t="shared" ref="H44" si="3">F44/C44</f>
        <v>1.00000367443074</v>
      </c>
      <c r="I44" s="62"/>
      <c r="J44" s="63"/>
      <c r="K44" s="60"/>
    </row>
    <row r="45" ht="22.2" customHeight="1" spans="1:11">
      <c r="A45" s="33" t="s">
        <v>74</v>
      </c>
      <c r="B45" s="33" t="s">
        <v>51</v>
      </c>
      <c r="C45" s="34">
        <v>770</v>
      </c>
      <c r="D45" s="35">
        <v>2</v>
      </c>
      <c r="E45" s="36"/>
      <c r="F45" s="37">
        <f>2+768</f>
        <v>770</v>
      </c>
      <c r="G45" s="38"/>
      <c r="H45" s="29">
        <f t="shared" ref="H45:H47" si="4">F45/C45</f>
        <v>1</v>
      </c>
      <c r="I45" s="62"/>
      <c r="J45" s="63"/>
      <c r="K45" s="60"/>
    </row>
    <row r="46" ht="22.2" customHeight="1" spans="1:11">
      <c r="A46" s="33" t="s">
        <v>75</v>
      </c>
      <c r="B46" s="33" t="s">
        <v>51</v>
      </c>
      <c r="C46" s="33">
        <v>2950</v>
      </c>
      <c r="D46" s="35">
        <v>1764</v>
      </c>
      <c r="E46" s="36"/>
      <c r="F46" s="37">
        <f>1764+876</f>
        <v>2640</v>
      </c>
      <c r="G46" s="38"/>
      <c r="H46" s="29">
        <f t="shared" ref="H46" si="5">F46/C46</f>
        <v>0.894915254237288</v>
      </c>
      <c r="I46" s="62"/>
      <c r="J46" s="63"/>
      <c r="K46" s="60"/>
    </row>
    <row r="47" ht="22.2" customHeight="1" spans="1:11">
      <c r="A47" s="33" t="s">
        <v>76</v>
      </c>
      <c r="B47" s="33" t="s">
        <v>51</v>
      </c>
      <c r="C47" s="39">
        <v>686</v>
      </c>
      <c r="D47" s="35">
        <v>2</v>
      </c>
      <c r="E47" s="36"/>
      <c r="F47" s="37">
        <f>2+648</f>
        <v>650</v>
      </c>
      <c r="G47" s="38"/>
      <c r="H47" s="29">
        <f t="shared" si="4"/>
        <v>0.947521865889213</v>
      </c>
      <c r="I47" s="62"/>
      <c r="J47" s="63"/>
      <c r="K47" s="60"/>
    </row>
    <row r="48" ht="22.2" customHeight="1" spans="1:11">
      <c r="A48" s="25" t="s">
        <v>77</v>
      </c>
      <c r="B48" s="25" t="s">
        <v>49</v>
      </c>
      <c r="C48" s="25">
        <v>142</v>
      </c>
      <c r="D48" s="13">
        <v>0</v>
      </c>
      <c r="E48" s="14"/>
      <c r="F48" s="31">
        <v>142</v>
      </c>
      <c r="G48" s="32"/>
      <c r="H48" s="29">
        <f t="shared" si="2"/>
        <v>1</v>
      </c>
      <c r="I48" s="62"/>
      <c r="J48" s="63"/>
      <c r="K48" s="60"/>
    </row>
    <row r="49" ht="22.2" customHeight="1" spans="1:11">
      <c r="A49" s="30" t="s">
        <v>78</v>
      </c>
      <c r="B49" s="30" t="s">
        <v>79</v>
      </c>
      <c r="C49" s="33">
        <v>17019</v>
      </c>
      <c r="D49" s="13">
        <v>1550</v>
      </c>
      <c r="E49" s="14"/>
      <c r="F49" s="31">
        <f>8928+1550</f>
        <v>10478</v>
      </c>
      <c r="G49" s="32"/>
      <c r="H49" s="29">
        <f t="shared" si="2"/>
        <v>0.615664845173042</v>
      </c>
      <c r="I49" s="62"/>
      <c r="J49" s="63"/>
      <c r="K49" s="60"/>
    </row>
    <row r="50" ht="22.2" customHeight="1" spans="1:11">
      <c r="A50" s="30" t="s">
        <v>80</v>
      </c>
      <c r="B50" s="30" t="s">
        <v>79</v>
      </c>
      <c r="C50" s="33">
        <v>58977</v>
      </c>
      <c r="D50" s="13">
        <v>1426</v>
      </c>
      <c r="E50" s="14"/>
      <c r="F50" s="40">
        <f>9920+7936+1426</f>
        <v>19282</v>
      </c>
      <c r="G50" s="41"/>
      <c r="H50" s="18">
        <f t="shared" si="2"/>
        <v>0.326941010902555</v>
      </c>
      <c r="I50" s="18"/>
      <c r="J50" s="18"/>
      <c r="K50" s="60"/>
    </row>
    <row r="51" ht="22.2" customHeight="1" spans="1:11">
      <c r="A51" s="6" t="s">
        <v>81</v>
      </c>
      <c r="B51" s="6" t="s">
        <v>37</v>
      </c>
      <c r="C51" s="6">
        <f>SUM(C39:C41)</f>
        <v>6163</v>
      </c>
      <c r="D51" s="6"/>
      <c r="E51" s="6"/>
      <c r="F51" s="9">
        <f>SUM(F39:G41)</f>
        <v>5973</v>
      </c>
      <c r="G51" s="9"/>
      <c r="H51" s="42">
        <f t="shared" si="2"/>
        <v>0.969170858348207</v>
      </c>
      <c r="I51" s="42"/>
      <c r="J51" s="42"/>
      <c r="K51" s="64"/>
    </row>
    <row r="52" ht="22.2" customHeight="1" spans="1:11">
      <c r="A52" s="6" t="s">
        <v>82</v>
      </c>
      <c r="B52" s="6" t="s">
        <v>71</v>
      </c>
      <c r="C52" s="43">
        <v>36.772965</v>
      </c>
      <c r="D52" s="6">
        <v>1.43</v>
      </c>
      <c r="E52" s="6"/>
      <c r="F52" s="43">
        <f>F49*0.00048+F50*0.000485</f>
        <v>14.38121</v>
      </c>
      <c r="G52" s="43"/>
      <c r="H52" s="42">
        <f t="shared" si="2"/>
        <v>0.391081056422837</v>
      </c>
      <c r="I52" s="42"/>
      <c r="J52" s="42"/>
      <c r="K52" s="64"/>
    </row>
    <row r="53" ht="30" customHeight="1" spans="1:11">
      <c r="A53" s="10" t="s">
        <v>83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ht="27" customHeight="1" spans="1:11">
      <c r="A54" s="44" t="s">
        <v>84</v>
      </c>
      <c r="B54" s="45"/>
      <c r="C54" s="45"/>
      <c r="D54" s="45"/>
      <c r="E54" s="45"/>
      <c r="F54" s="45"/>
      <c r="G54" s="45"/>
      <c r="H54" s="45"/>
      <c r="I54" s="45"/>
      <c r="J54" s="45"/>
      <c r="K54" s="65"/>
    </row>
    <row r="55" ht="28.2" customHeight="1" spans="1:11">
      <c r="A55" s="10" t="s">
        <v>85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ht="48.6" customHeight="1" spans="1:11">
      <c r="A56" s="7" t="s">
        <v>86</v>
      </c>
      <c r="B56" s="7" t="s">
        <v>87</v>
      </c>
      <c r="C56" s="7" t="s">
        <v>88</v>
      </c>
      <c r="D56" s="7" t="s">
        <v>89</v>
      </c>
      <c r="E56" s="7" t="s">
        <v>90</v>
      </c>
      <c r="F56" s="7" t="s">
        <v>91</v>
      </c>
      <c r="G56" s="7" t="s">
        <v>92</v>
      </c>
      <c r="H56" s="7" t="s">
        <v>93</v>
      </c>
      <c r="I56" s="7" t="s">
        <v>94</v>
      </c>
      <c r="J56" s="7" t="s">
        <v>95</v>
      </c>
      <c r="K56" s="7" t="s">
        <v>34</v>
      </c>
    </row>
    <row r="57" ht="30" customHeight="1" spans="1:11">
      <c r="A57" s="7" t="s">
        <v>36</v>
      </c>
      <c r="B57" s="7" t="s">
        <v>96</v>
      </c>
      <c r="C57" s="7" t="s">
        <v>96</v>
      </c>
      <c r="D57" s="7">
        <v>160</v>
      </c>
      <c r="E57" s="7">
        <v>160</v>
      </c>
      <c r="F57" s="7">
        <v>160</v>
      </c>
      <c r="G57" s="7">
        <v>160</v>
      </c>
      <c r="H57" s="7" t="s">
        <v>96</v>
      </c>
      <c r="I57" s="7">
        <f>SUM(B57:H57)</f>
        <v>640</v>
      </c>
      <c r="J57" s="66">
        <f>(F16+I57)/6163</f>
        <v>0.934447509329872</v>
      </c>
      <c r="K57" s="7"/>
    </row>
    <row r="58" ht="30" customHeight="1" spans="1:11">
      <c r="A58" s="7" t="s">
        <v>97</v>
      </c>
      <c r="B58" s="7">
        <v>140</v>
      </c>
      <c r="C58" s="7">
        <v>140</v>
      </c>
      <c r="D58" s="7">
        <v>140</v>
      </c>
      <c r="E58" s="7">
        <v>140</v>
      </c>
      <c r="F58" s="7">
        <v>140</v>
      </c>
      <c r="G58" s="7">
        <v>140</v>
      </c>
      <c r="H58" s="7">
        <v>140</v>
      </c>
      <c r="I58" s="7">
        <f>SUM(B58:H58)</f>
        <v>980</v>
      </c>
      <c r="J58" s="67">
        <f>(F17+I58)/5932</f>
        <v>0.878287255563048</v>
      </c>
      <c r="K58" s="7"/>
    </row>
    <row r="59" ht="30" customHeight="1" spans="1:11">
      <c r="A59" s="7" t="s">
        <v>98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190</v>
      </c>
      <c r="H59" s="7">
        <v>0</v>
      </c>
      <c r="I59" s="7">
        <f>SUM(B59:H59)</f>
        <v>190</v>
      </c>
      <c r="J59" s="67">
        <f>(F39+I59)/C39</f>
        <v>1</v>
      </c>
      <c r="K59" s="7"/>
    </row>
    <row r="60" ht="30" customHeight="1" spans="1:11">
      <c r="A60" s="7" t="s">
        <v>99</v>
      </c>
      <c r="B60" s="7">
        <v>6</v>
      </c>
      <c r="C60" s="7">
        <v>10</v>
      </c>
      <c r="D60" s="7">
        <v>10</v>
      </c>
      <c r="E60" s="7">
        <v>10</v>
      </c>
      <c r="F60" s="7">
        <v>10</v>
      </c>
      <c r="G60" s="7">
        <v>10</v>
      </c>
      <c r="H60" s="7">
        <v>14</v>
      </c>
      <c r="I60" s="7">
        <f t="shared" ref="I60:I63" si="6">SUM(B60:H60)</f>
        <v>70</v>
      </c>
      <c r="J60" s="67">
        <f>(I60+F20+F21)/908</f>
        <v>0.468061674008811</v>
      </c>
      <c r="K60" s="7"/>
    </row>
    <row r="61" ht="30" customHeight="1" spans="1:11">
      <c r="A61" s="7" t="s">
        <v>100</v>
      </c>
      <c r="B61" s="7">
        <v>0</v>
      </c>
      <c r="C61" s="7">
        <v>6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f t="shared" si="6"/>
        <v>6</v>
      </c>
      <c r="J61" s="67">
        <f>(I61+F42)/36.772965</f>
        <v>1.00263875920802</v>
      </c>
      <c r="K61" s="7"/>
    </row>
    <row r="62" ht="30" customHeight="1" spans="1:11">
      <c r="A62" s="7" t="s">
        <v>101</v>
      </c>
      <c r="B62" s="7">
        <v>0</v>
      </c>
      <c r="C62" s="7">
        <v>0</v>
      </c>
      <c r="D62" s="7">
        <v>0</v>
      </c>
      <c r="E62" s="7">
        <v>0</v>
      </c>
      <c r="F62" s="7">
        <v>5</v>
      </c>
      <c r="G62" s="7">
        <v>0</v>
      </c>
      <c r="H62" s="7">
        <v>5</v>
      </c>
      <c r="I62" s="7">
        <f t="shared" si="6"/>
        <v>10</v>
      </c>
      <c r="J62" s="67">
        <f>(I62+F52)/36.772965</f>
        <v>0.663019965890703</v>
      </c>
      <c r="K62" s="7"/>
    </row>
    <row r="63" ht="30" customHeight="1" spans="1:11">
      <c r="A63" s="7" t="s">
        <v>102</v>
      </c>
      <c r="B63" s="7">
        <v>10</v>
      </c>
      <c r="C63" s="7">
        <v>10</v>
      </c>
      <c r="D63" s="7">
        <v>10</v>
      </c>
      <c r="E63" s="7">
        <v>10</v>
      </c>
      <c r="F63" s="7">
        <v>10</v>
      </c>
      <c r="G63" s="7">
        <v>10</v>
      </c>
      <c r="H63" s="7">
        <v>10</v>
      </c>
      <c r="I63" s="7">
        <f t="shared" si="6"/>
        <v>70</v>
      </c>
      <c r="J63" s="67">
        <f>(I63+F22+F23)/908</f>
        <v>0.231277533039648</v>
      </c>
      <c r="K63" s="7"/>
    </row>
    <row r="64" ht="30" customHeight="1" spans="1:11">
      <c r="A64" s="46" t="s">
        <v>103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ht="30" customHeight="1" spans="1:11">
      <c r="A65" s="68" t="s">
        <v>104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ht="30" customHeight="1" spans="1:11">
      <c r="A66" s="7" t="s">
        <v>105</v>
      </c>
      <c r="B66" s="7"/>
      <c r="C66" s="7"/>
      <c r="D66" s="7"/>
      <c r="E66" s="7"/>
      <c r="F66" s="7"/>
      <c r="G66" s="7" t="s">
        <v>106</v>
      </c>
      <c r="H66" s="7"/>
      <c r="I66" s="7"/>
      <c r="J66" s="7"/>
      <c r="K66" s="7"/>
    </row>
    <row r="67" ht="30" customHeight="1" spans="1:11">
      <c r="A67" s="7" t="s">
        <v>107</v>
      </c>
      <c r="B67" s="7"/>
      <c r="C67" s="7"/>
      <c r="D67" s="7"/>
      <c r="E67" s="7"/>
      <c r="F67" s="7" t="s">
        <v>108</v>
      </c>
      <c r="G67" s="7"/>
      <c r="H67" s="7" t="s">
        <v>109</v>
      </c>
      <c r="I67" s="7"/>
      <c r="J67" s="7" t="s">
        <v>110</v>
      </c>
      <c r="K67" s="7"/>
    </row>
    <row r="68" ht="30" customHeight="1" spans="1:11">
      <c r="A68" s="7" t="s">
        <v>111</v>
      </c>
      <c r="B68" s="7"/>
      <c r="C68" s="7"/>
      <c r="D68" s="7"/>
      <c r="E68" s="7"/>
      <c r="F68" s="7">
        <v>4</v>
      </c>
      <c r="G68" s="7"/>
      <c r="H68" s="7">
        <v>4</v>
      </c>
      <c r="I68" s="7"/>
      <c r="J68" s="7">
        <v>1</v>
      </c>
      <c r="K68" s="7"/>
    </row>
    <row r="69" ht="25.05" customHeight="1" spans="1:11">
      <c r="A69" s="69"/>
      <c r="B69" s="70"/>
      <c r="C69" s="70"/>
      <c r="D69" s="70"/>
      <c r="E69" s="71"/>
      <c r="F69" s="72"/>
      <c r="G69" s="73"/>
      <c r="H69" s="69"/>
      <c r="I69" s="71"/>
      <c r="J69" s="69"/>
      <c r="K69" s="71"/>
    </row>
    <row r="70" ht="30" customHeight="1" spans="1:11">
      <c r="A70" s="68" t="s">
        <v>112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ht="20.4" customHeight="1" spans="1:11">
      <c r="A71" s="7" t="s">
        <v>105</v>
      </c>
      <c r="B71" s="7"/>
      <c r="C71" s="7"/>
      <c r="D71" s="7"/>
      <c r="E71" s="7"/>
      <c r="F71" s="7" t="s">
        <v>106</v>
      </c>
      <c r="G71" s="7"/>
      <c r="H71" s="7"/>
      <c r="I71" s="7"/>
      <c r="J71" s="7"/>
      <c r="K71" s="7"/>
    </row>
    <row r="72" ht="20.4" customHeight="1" spans="1:11">
      <c r="A72" s="7" t="s">
        <v>107</v>
      </c>
      <c r="B72" s="7"/>
      <c r="C72" s="7"/>
      <c r="D72" s="7"/>
      <c r="E72" s="7"/>
      <c r="F72" s="7" t="s">
        <v>113</v>
      </c>
      <c r="G72" s="7"/>
      <c r="H72" s="7" t="s">
        <v>109</v>
      </c>
      <c r="I72" s="7"/>
      <c r="J72" s="7" t="s">
        <v>110</v>
      </c>
      <c r="K72" s="7"/>
    </row>
    <row r="73" ht="20.4" customHeight="1" spans="1:11">
      <c r="A73" s="69"/>
      <c r="B73" s="70"/>
      <c r="C73" s="70"/>
      <c r="D73" s="70"/>
      <c r="E73" s="71"/>
      <c r="F73" s="7"/>
      <c r="G73" s="7"/>
      <c r="H73" s="7"/>
      <c r="I73" s="7"/>
      <c r="J73" s="7"/>
      <c r="K73" s="7"/>
    </row>
    <row r="74" ht="30" customHeight="1" spans="1:11">
      <c r="A74" s="74" t="s">
        <v>114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ht="134.4" customHeight="1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A76" s="76"/>
      <c r="B76" s="76"/>
      <c r="C76" s="76"/>
      <c r="D76" s="77"/>
      <c r="E76" s="77"/>
      <c r="F76" s="78"/>
      <c r="G76" s="78"/>
      <c r="H76" s="79"/>
      <c r="I76" s="79"/>
      <c r="J76" s="79"/>
      <c r="K76" s="76"/>
    </row>
    <row r="77" spans="1:11">
      <c r="A77" s="76"/>
      <c r="B77" s="76"/>
      <c r="C77" s="76"/>
      <c r="D77" s="77"/>
      <c r="E77" s="77"/>
      <c r="F77" s="78"/>
      <c r="G77" s="78"/>
      <c r="H77" s="79"/>
      <c r="I77" s="79"/>
      <c r="J77" s="79"/>
      <c r="K77" s="76"/>
    </row>
    <row r="78" spans="1:11">
      <c r="A78" s="76"/>
      <c r="B78" s="76"/>
      <c r="C78" s="76"/>
      <c r="D78" s="77"/>
      <c r="E78" s="77"/>
      <c r="F78" s="78"/>
      <c r="G78" s="78"/>
      <c r="H78" s="79"/>
      <c r="I78" s="79"/>
      <c r="J78" s="79"/>
      <c r="K78" s="76"/>
    </row>
    <row r="79" spans="1:11">
      <c r="A79" s="76"/>
      <c r="B79" s="76"/>
      <c r="C79" s="76"/>
      <c r="D79" s="77"/>
      <c r="E79" s="77"/>
      <c r="F79" s="78"/>
      <c r="G79" s="78"/>
      <c r="H79" s="79"/>
      <c r="I79" s="79"/>
      <c r="J79" s="79"/>
      <c r="K79" s="76"/>
    </row>
  </sheetData>
  <mergeCells count="162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D18:E18"/>
    <mergeCell ref="F18:G18"/>
    <mergeCell ref="A19:K19"/>
    <mergeCell ref="D20:E20"/>
    <mergeCell ref="F20:G20"/>
    <mergeCell ref="H20:J20"/>
    <mergeCell ref="D21:E21"/>
    <mergeCell ref="F21:G21"/>
    <mergeCell ref="H21:J21"/>
    <mergeCell ref="D22:E22"/>
    <mergeCell ref="F22:G22"/>
    <mergeCell ref="H22:J22"/>
    <mergeCell ref="D23:E23"/>
    <mergeCell ref="F23:G23"/>
    <mergeCell ref="H23:J23"/>
    <mergeCell ref="D24:E24"/>
    <mergeCell ref="F24:G24"/>
    <mergeCell ref="H24:J24"/>
    <mergeCell ref="A25:K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D36:E36"/>
    <mergeCell ref="F36:G36"/>
    <mergeCell ref="H36:J36"/>
    <mergeCell ref="A37:K37"/>
    <mergeCell ref="D38:E38"/>
    <mergeCell ref="F38:G38"/>
    <mergeCell ref="H38:J38"/>
    <mergeCell ref="D39:E39"/>
    <mergeCell ref="F39:G39"/>
    <mergeCell ref="H39:J39"/>
    <mergeCell ref="D40:E40"/>
    <mergeCell ref="F40:G40"/>
    <mergeCell ref="H40:J40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44:E44"/>
    <mergeCell ref="F44:G44"/>
    <mergeCell ref="H44:J44"/>
    <mergeCell ref="D45:E45"/>
    <mergeCell ref="F45:G45"/>
    <mergeCell ref="H45:J45"/>
    <mergeCell ref="D46:E46"/>
    <mergeCell ref="F46:G46"/>
    <mergeCell ref="H46:J46"/>
    <mergeCell ref="D47:E47"/>
    <mergeCell ref="F47:G47"/>
    <mergeCell ref="H47:J47"/>
    <mergeCell ref="D48:E48"/>
    <mergeCell ref="F48:G48"/>
    <mergeCell ref="H48:J48"/>
    <mergeCell ref="D49:E49"/>
    <mergeCell ref="F49:G49"/>
    <mergeCell ref="H49:J49"/>
    <mergeCell ref="D50:E50"/>
    <mergeCell ref="F50:G50"/>
    <mergeCell ref="H50:J50"/>
    <mergeCell ref="D51:E51"/>
    <mergeCell ref="F51:G51"/>
    <mergeCell ref="H51:J51"/>
    <mergeCell ref="D52:E52"/>
    <mergeCell ref="F52:G52"/>
    <mergeCell ref="H52:J52"/>
    <mergeCell ref="A53:K53"/>
    <mergeCell ref="A54:K54"/>
    <mergeCell ref="A55:K55"/>
    <mergeCell ref="A64:K64"/>
    <mergeCell ref="A65:K65"/>
    <mergeCell ref="A66:F66"/>
    <mergeCell ref="G66:K66"/>
    <mergeCell ref="A67:E67"/>
    <mergeCell ref="F67:G67"/>
    <mergeCell ref="H67:I67"/>
    <mergeCell ref="J67:K67"/>
    <mergeCell ref="A68:E68"/>
    <mergeCell ref="F68:G68"/>
    <mergeCell ref="H68:I68"/>
    <mergeCell ref="J68:K68"/>
    <mergeCell ref="A69:E69"/>
    <mergeCell ref="F69:G69"/>
    <mergeCell ref="H69:I69"/>
    <mergeCell ref="J69:K69"/>
    <mergeCell ref="A70:K70"/>
    <mergeCell ref="A71:E71"/>
    <mergeCell ref="F71:K71"/>
    <mergeCell ref="A72:E72"/>
    <mergeCell ref="F72:G72"/>
    <mergeCell ref="H72:I72"/>
    <mergeCell ref="J72:K72"/>
    <mergeCell ref="A73:E73"/>
    <mergeCell ref="F73:G73"/>
    <mergeCell ref="H73:I73"/>
    <mergeCell ref="J73:K73"/>
    <mergeCell ref="A74:K74"/>
    <mergeCell ref="A75:K75"/>
    <mergeCell ref="A3:A4"/>
    <mergeCell ref="K3:K4"/>
    <mergeCell ref="K17:K18"/>
    <mergeCell ref="K20:K21"/>
    <mergeCell ref="K22:K23"/>
    <mergeCell ref="H17:J18"/>
    <mergeCell ref="B3:C4"/>
  </mergeCells>
  <pageMargins left="0.25" right="0.25" top="0.75" bottom="0.75" header="0.3" footer="0.3"/>
  <pageSetup paperSize="9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啦啦啦</cp:lastModifiedBy>
  <dcterms:created xsi:type="dcterms:W3CDTF">2015-06-05T18:19:00Z</dcterms:created>
  <cp:lastPrinted>2021-08-25T13:02:00Z</cp:lastPrinted>
  <dcterms:modified xsi:type="dcterms:W3CDTF">2021-09-16T07:32:07Z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C6955A6539264CA39EED830ED21D91E5</vt:lpwstr>
  </property>
</Properties>
</file>