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8" yWindow="-108" windowWidth="23256" windowHeight="12576"/>
  </bookViews>
  <sheets>
    <sheet name="施工周报" sheetId="1" r:id="rId1"/>
  </sheets>
  <calcPr calcId="125725"/>
</workbook>
</file>

<file path=xl/calcChain.xml><?xml version="1.0" encoding="utf-8"?>
<calcChain xmlns="http://schemas.openxmlformats.org/spreadsheetml/2006/main">
  <c r="F23" i="1"/>
  <c r="F22"/>
  <c r="F21"/>
  <c r="F20"/>
  <c r="H45"/>
  <c r="F18"/>
  <c r="F17"/>
  <c r="F16"/>
  <c r="K22"/>
  <c r="H23" l="1"/>
  <c r="H22"/>
  <c r="H20"/>
  <c r="I62"/>
  <c r="H39"/>
  <c r="K20" l="1"/>
  <c r="H21"/>
  <c r="H43"/>
  <c r="H41"/>
  <c r="H44"/>
  <c r="H46"/>
  <c r="F38"/>
  <c r="H38" s="1"/>
  <c r="F40"/>
  <c r="H40" s="1"/>
  <c r="J62"/>
  <c r="I61"/>
  <c r="I60"/>
  <c r="I59"/>
  <c r="I58"/>
  <c r="I57"/>
  <c r="I56"/>
  <c r="C50"/>
  <c r="F49"/>
  <c r="H49" s="1"/>
  <c r="F48"/>
  <c r="H48" s="1"/>
  <c r="H47"/>
  <c r="H42"/>
  <c r="H35"/>
  <c r="H34"/>
  <c r="H33"/>
  <c r="H32"/>
  <c r="H31"/>
  <c r="H30"/>
  <c r="H29"/>
  <c r="H28"/>
  <c r="H27"/>
  <c r="H26"/>
  <c r="H25"/>
  <c r="H17" l="1"/>
  <c r="F51"/>
  <c r="H51" s="1"/>
  <c r="H16"/>
  <c r="J60"/>
  <c r="J59"/>
  <c r="J57"/>
  <c r="F50"/>
  <c r="H50" s="1"/>
  <c r="J56"/>
  <c r="J58"/>
  <c r="J61" l="1"/>
</calcChain>
</file>

<file path=xl/sharedStrings.xml><?xml version="1.0" encoding="utf-8"?>
<sst xmlns="http://schemas.openxmlformats.org/spreadsheetml/2006/main" count="148" uniqueCount="114">
  <si>
    <t>项目名称</t>
  </si>
  <si>
    <t>钦州康熙岭渔光一体光伏电站（四期）一标段</t>
  </si>
  <si>
    <t>业主单位</t>
  </si>
  <si>
    <t>钦州通威惠金新能源有限公司</t>
  </si>
  <si>
    <t>天气/最低温度-最高温度（℃）</t>
  </si>
  <si>
    <t>日期</t>
  </si>
  <si>
    <t>监理单位</t>
  </si>
  <si>
    <t>常州正衡电力工程监理有限公司</t>
  </si>
  <si>
    <t>施工单位</t>
  </si>
  <si>
    <t>安徽中建富华能源建设有限公司</t>
  </si>
  <si>
    <t>管理人员</t>
  </si>
  <si>
    <t>施工人员</t>
  </si>
  <si>
    <t>一、本周主要工作汇报：</t>
  </si>
  <si>
    <t>二、质量、安全管控</t>
  </si>
  <si>
    <t>1、无安全事故，质量符合设计要求，现场机械安全检查、汽车吊装作业符合安全规范、正确佩戴安全帽、现场道路运输情况检修、高温防暑防控安全管控措施：
2、现场施工机械安全装置检查、现场施工人员安全器具佩戴检查。
质量管控措施：
1、管桩到货质量检验、支架材料检验
2、GPS放点复测
3、管桩水平、垂直、标高检验</t>
  </si>
  <si>
    <t>三、下周工作安排：</t>
  </si>
  <si>
    <t>四、本周进度情况：</t>
  </si>
  <si>
    <t>分项工程</t>
  </si>
  <si>
    <t>单位</t>
  </si>
  <si>
    <t>总工程量</t>
  </si>
  <si>
    <t>本周完成量</t>
  </si>
  <si>
    <t>累计完成量</t>
  </si>
  <si>
    <t>累计完成比例</t>
  </si>
  <si>
    <t>备注</t>
  </si>
  <si>
    <t>一、场区土建工程</t>
  </si>
  <si>
    <t>管桩基础引孔施工</t>
  </si>
  <si>
    <t>根</t>
  </si>
  <si>
    <t>支架基础施工</t>
  </si>
  <si>
    <t>桥架基础施工</t>
  </si>
  <si>
    <t>二、场区机电安装工程</t>
  </si>
  <si>
    <t>3*30支架安装</t>
  </si>
  <si>
    <t>组</t>
  </si>
  <si>
    <t>3*30组件安装</t>
  </si>
  <si>
    <t>3*21组件安装</t>
  </si>
  <si>
    <t>三、场区电气工程</t>
  </si>
  <si>
    <t>逆变器安装</t>
  </si>
  <si>
    <t>台</t>
  </si>
  <si>
    <t>逆变器4㎡电缆放线</t>
  </si>
  <si>
    <t>米</t>
  </si>
  <si>
    <t>逆变器4㎡电缆接线</t>
  </si>
  <si>
    <t>逆变器120m²电缆接线</t>
  </si>
  <si>
    <t>低压3*120放线</t>
  </si>
  <si>
    <t>300*200桥架安装</t>
  </si>
  <si>
    <t>500*200桥架安装</t>
  </si>
  <si>
    <t>桥架接地6 m²</t>
  </si>
  <si>
    <t>逆变器接地16 m²</t>
  </si>
  <si>
    <t>环网接地</t>
  </si>
  <si>
    <t>箱变接线</t>
  </si>
  <si>
    <t>五、材料到货情况：</t>
  </si>
  <si>
    <t>管桩型号</t>
  </si>
  <si>
    <t>总需求量</t>
  </si>
  <si>
    <t>本周到货量</t>
  </si>
  <si>
    <t>累计到货量</t>
  </si>
  <si>
    <t>累计到货比例</t>
  </si>
  <si>
    <t>PHC-300-AB-70-8管桩</t>
  </si>
  <si>
    <t>PHC-300-AB-70-7管桩</t>
  </si>
  <si>
    <t>PHC-300-AB-70-6管桩</t>
  </si>
  <si>
    <t>支架材料</t>
  </si>
  <si>
    <t>MWp</t>
  </si>
  <si>
    <t>低压3*120电缆</t>
  </si>
  <si>
    <t>逆变器</t>
  </si>
  <si>
    <t>480w组件</t>
  </si>
  <si>
    <t>块</t>
  </si>
  <si>
    <t>485w组件</t>
  </si>
  <si>
    <t>管桩总计到货量</t>
  </si>
  <si>
    <t>组件总计到货量</t>
  </si>
  <si>
    <t>六：主要协调问题：</t>
  </si>
  <si>
    <t>工程项目</t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</si>
  <si>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</si>
  <si>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</si>
  <si>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</si>
  <si>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</si>
  <si>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</si>
  <si>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</si>
  <si>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</si>
  <si>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</si>
  <si>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累计量占比</t>
  </si>
  <si>
    <t>桩基施工计划</t>
  </si>
  <si>
    <t>现场管桩进场计划（8米）</t>
  </si>
  <si>
    <t>光伏支架安装计划</t>
  </si>
  <si>
    <t>光伏支架进场计划</t>
  </si>
  <si>
    <t>光伏组件进场计划</t>
  </si>
  <si>
    <t>光伏组件安装计划</t>
  </si>
  <si>
    <t>八、强条执行情况汇总</t>
  </si>
  <si>
    <t>土建</t>
  </si>
  <si>
    <t>检查项目</t>
  </si>
  <si>
    <t>执行情况</t>
  </si>
  <si>
    <t>单位工程名称</t>
  </si>
  <si>
    <t>应执行</t>
  </si>
  <si>
    <t>已执行</t>
  </si>
  <si>
    <t>记录份数</t>
  </si>
  <si>
    <t>《建筑地基基础工程施工质量验收规范》（GB 50202—2018）：5.5.1、5.5.2、5.5.3、5.5.4</t>
  </si>
  <si>
    <t>电气</t>
  </si>
  <si>
    <t xml:space="preserve">应执行	</t>
  </si>
  <si>
    <t>九、现场施工照片：</t>
  </si>
  <si>
    <t>阴
27-30</t>
    <phoneticPr fontId="8" type="noConversion"/>
  </si>
  <si>
    <t>七、本周施工计划表</t>
    <phoneticPr fontId="8" type="noConversion"/>
  </si>
  <si>
    <t>多云
25-32</t>
    <phoneticPr fontId="8" type="noConversion"/>
  </si>
  <si>
    <t>阵雨
26-32</t>
    <phoneticPr fontId="8" type="noConversion"/>
  </si>
  <si>
    <t>500*200桥架</t>
    <phoneticPr fontId="9" type="noConversion"/>
  </si>
  <si>
    <t>200*200桥架</t>
    <phoneticPr fontId="9" type="noConversion"/>
  </si>
  <si>
    <t>电缆H1Z272-4-1*4mm²</t>
    <phoneticPr fontId="9" type="noConversion"/>
  </si>
  <si>
    <t>米</t>
    <phoneticPr fontId="9" type="noConversion"/>
  </si>
  <si>
    <r>
      <t>3*21</t>
    </r>
    <r>
      <rPr>
        <sz val="12"/>
        <color rgb="FF000000"/>
        <rFont val="宋体"/>
        <family val="3"/>
        <charset val="134"/>
      </rPr>
      <t>支架安装</t>
    </r>
  </si>
  <si>
    <t>施工周报第十四期</t>
    <phoneticPr fontId="8" type="noConversion"/>
  </si>
  <si>
    <t>2021.8.26-2021.9.01</t>
    <phoneticPr fontId="8" type="noConversion"/>
  </si>
  <si>
    <t>阵雨
 26-34</t>
    <phoneticPr fontId="8" type="noConversion"/>
  </si>
  <si>
    <t>多云
27-35</t>
    <phoneticPr fontId="8" type="noConversion"/>
  </si>
  <si>
    <t>多云
28-34</t>
    <phoneticPr fontId="8" type="noConversion"/>
  </si>
  <si>
    <t>多云
26-33</t>
    <phoneticPr fontId="8" type="noConversion"/>
  </si>
  <si>
    <t>300*200桥架</t>
    <phoneticPr fontId="8" type="noConversion"/>
  </si>
  <si>
    <t xml:space="preserve">
    </t>
    <phoneticPr fontId="8" type="noConversion"/>
  </si>
  <si>
    <r>
      <t>1、本周引孔完成805根，累计完成4460个，占比73.37%；打桩完成420根，桥架桩完成163根，累计完成3614根，占比58.64%；
2、本周支架安装完成79组，累计完成158组；组件共安装完成37组，累计完成85组，累计安装容量1.88568MW，累计完成占比5.13%；
    （1）3*30支架安装完成70组，累计完成120组，占比17.52%；组件安装完成23组，累计完成55组，累计完成2.4MW,占比8.03%；
    （2 ）3*21支架安装完成9组，累计完成38组，占比18.01%；组件安装完成14组，共计完成30组，累计完成0.92MW,占比14.22%。
3、34、35#、36#、39#、40#方阵鱼塘注水作业，
4、34、35#、36#、39#、40#桩头除锈完成440根。
5、37#方阵截桩完成3根，累计完成15根。
6、200*200*6000桥架到货624米，500*200*6000桥架到货384米，300*200*6000桥架到货876米，支架材料进场5.28MWp。</t>
    </r>
    <r>
      <rPr>
        <sz val="12"/>
        <color rgb="FFFF0000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8" type="noConversion"/>
  </si>
  <si>
    <t xml:space="preserve">施工内容：
1、下周计划GPS桩基放点1200个；
2、下周计划管桩引桩640根桩基，累计占比81%，打桩完成980根，占比74.7%；                                                                                                                                                                                      3、桩头打磨防腐560个；                                                                                                                                                                                    4、支架组件、安装58组，                                                                                                                                                       5、34#、35#、36#、39#、40#方阵鱼塘注水；
材料到货情况： 
1、下周计划到货：支架预计进场6MWP、组件预计进场6MWP.                                                                                                                                                                                                                               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</si>
</sst>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2">
    <font>
      <sz val="11"/>
      <color theme="1"/>
      <name val="等线"/>
      <charset val="134"/>
      <scheme val="minor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2"/>
      <color rgb="FF000000"/>
      <name val="等线"/>
      <family val="3"/>
      <charset val="134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10" fontId="2" fillId="0" borderId="1" xfId="1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10" fontId="2" fillId="0" borderId="8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10" xfId="0" applyNumberFormat="1" applyFont="1" applyFill="1" applyBorder="1" applyAlignment="1">
      <alignment horizontal="center" vertical="center"/>
    </xf>
    <xf numFmtId="10" fontId="2" fillId="0" borderId="1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2</xdr:col>
      <xdr:colOff>330200</xdr:colOff>
      <xdr:row>73</xdr:row>
      <xdr:rowOff>1699260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A19964F1-93D3-4AA8-B79B-FCD3E9A50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29999940"/>
          <a:ext cx="2265680" cy="1699260"/>
        </a:xfrm>
        <a:prstGeom prst="rect">
          <a:avLst/>
        </a:prstGeom>
      </xdr:spPr>
    </xdr:pic>
    <xdr:clientData/>
  </xdr:twoCellAnchor>
  <xdr:twoCellAnchor editAs="oneCell">
    <xdr:from>
      <xdr:col>2</xdr:col>
      <xdr:colOff>320040</xdr:colOff>
      <xdr:row>73</xdr:row>
      <xdr:rowOff>0</xdr:rowOff>
    </xdr:from>
    <xdr:to>
      <xdr:col>6</xdr:col>
      <xdr:colOff>480060</xdr:colOff>
      <xdr:row>73</xdr:row>
      <xdr:rowOff>1691640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D18A502C-9861-4535-9165-4AC99EFA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55520" y="29999940"/>
          <a:ext cx="2255520" cy="1691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topLeftCell="A16" zoomScaleNormal="100" workbookViewId="0">
      <selection activeCell="N22" sqref="N22"/>
    </sheetView>
  </sheetViews>
  <sheetFormatPr defaultColWidth="9" defaultRowHeight="14.4"/>
  <cols>
    <col min="1" max="1" width="20.33203125" customWidth="1"/>
    <col min="2" max="2" width="7.88671875" customWidth="1"/>
    <col min="3" max="3" width="8.21875" customWidth="1"/>
    <col min="4" max="5" width="7.44140625" style="1" customWidth="1"/>
    <col min="6" max="7" width="7.44140625" style="2" customWidth="1"/>
    <col min="8" max="9" width="7.44140625" style="3" customWidth="1"/>
    <col min="10" max="10" width="8.5546875" style="3" customWidth="1"/>
    <col min="11" max="11" width="11.109375" customWidth="1"/>
    <col min="14" max="14" width="9.5546875" customWidth="1"/>
  </cols>
  <sheetData>
    <row r="1" spans="1:11" ht="32.4" customHeight="1">
      <c r="A1" s="80" t="s">
        <v>104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30" customHeight="1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</row>
    <row r="3" spans="1:11" ht="30" customHeight="1">
      <c r="A3" s="33" t="s">
        <v>2</v>
      </c>
      <c r="B3" s="36" t="s">
        <v>3</v>
      </c>
      <c r="C3" s="36"/>
      <c r="D3" s="33" t="s">
        <v>4</v>
      </c>
      <c r="E3" s="33"/>
      <c r="F3" s="33"/>
      <c r="G3" s="33"/>
      <c r="H3" s="33"/>
      <c r="I3" s="33"/>
      <c r="J3" s="33"/>
      <c r="K3" s="33" t="s">
        <v>5</v>
      </c>
    </row>
    <row r="4" spans="1:11" ht="30" customHeight="1">
      <c r="A4" s="33"/>
      <c r="B4" s="36"/>
      <c r="C4" s="36"/>
      <c r="D4" s="6">
        <v>8.26</v>
      </c>
      <c r="E4" s="6">
        <v>8.27</v>
      </c>
      <c r="F4" s="6">
        <v>8.2799999999999994</v>
      </c>
      <c r="G4" s="6">
        <v>8.2899999999999991</v>
      </c>
      <c r="H4" s="6">
        <v>8.3000000000000007</v>
      </c>
      <c r="I4" s="6">
        <v>8.31</v>
      </c>
      <c r="J4" s="6">
        <v>9.01</v>
      </c>
      <c r="K4" s="33"/>
    </row>
    <row r="5" spans="1:11" ht="54" customHeight="1">
      <c r="A5" s="4" t="s">
        <v>6</v>
      </c>
      <c r="B5" s="36" t="s">
        <v>7</v>
      </c>
      <c r="C5" s="36"/>
      <c r="D5" s="5" t="s">
        <v>95</v>
      </c>
      <c r="E5" s="5" t="s">
        <v>109</v>
      </c>
      <c r="F5" s="5" t="s">
        <v>108</v>
      </c>
      <c r="G5" s="5" t="s">
        <v>107</v>
      </c>
      <c r="H5" s="5" t="s">
        <v>97</v>
      </c>
      <c r="I5" s="5" t="s">
        <v>106</v>
      </c>
      <c r="J5" s="5" t="s">
        <v>98</v>
      </c>
      <c r="K5" s="22" t="s">
        <v>105</v>
      </c>
    </row>
    <row r="6" spans="1:11" ht="42.6" customHeight="1">
      <c r="A6" s="4" t="s">
        <v>8</v>
      </c>
      <c r="B6" s="36" t="s">
        <v>9</v>
      </c>
      <c r="C6" s="36"/>
      <c r="D6" s="33" t="s">
        <v>10</v>
      </c>
      <c r="E6" s="33"/>
      <c r="F6" s="60">
        <v>4</v>
      </c>
      <c r="G6" s="60"/>
      <c r="H6" s="36" t="s">
        <v>11</v>
      </c>
      <c r="I6" s="36"/>
      <c r="J6" s="33">
        <v>86</v>
      </c>
      <c r="K6" s="33"/>
    </row>
    <row r="7" spans="1:11" ht="30" customHeight="1">
      <c r="A7" s="45" t="s">
        <v>12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ht="212.4" customHeight="1">
      <c r="A8" s="79" t="s">
        <v>112</v>
      </c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30" customHeight="1">
      <c r="A9" s="45" t="s">
        <v>13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1" ht="119.4" customHeight="1">
      <c r="A10" s="79" t="s">
        <v>14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ht="30" customHeight="1">
      <c r="A11" s="45" t="s">
        <v>15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47.6" customHeight="1">
      <c r="A12" s="79" t="s">
        <v>113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ht="30" customHeight="1">
      <c r="A13" s="45" t="s">
        <v>16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ht="30" customHeight="1">
      <c r="A14" s="4" t="s">
        <v>17</v>
      </c>
      <c r="B14" s="4" t="s">
        <v>18</v>
      </c>
      <c r="C14" s="4" t="s">
        <v>19</v>
      </c>
      <c r="D14" s="33" t="s">
        <v>20</v>
      </c>
      <c r="E14" s="33"/>
      <c r="F14" s="60" t="s">
        <v>21</v>
      </c>
      <c r="G14" s="60"/>
      <c r="H14" s="33" t="s">
        <v>22</v>
      </c>
      <c r="I14" s="33"/>
      <c r="J14" s="33"/>
      <c r="K14" s="4" t="s">
        <v>23</v>
      </c>
    </row>
    <row r="15" spans="1:11" ht="30" customHeight="1">
      <c r="A15" s="32" t="s">
        <v>24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 ht="25.2" customHeight="1">
      <c r="A16" s="4" t="s">
        <v>25</v>
      </c>
      <c r="B16" s="4" t="s">
        <v>26</v>
      </c>
      <c r="C16" s="4">
        <v>6163</v>
      </c>
      <c r="D16" s="50">
        <v>805</v>
      </c>
      <c r="E16" s="51"/>
      <c r="F16" s="50">
        <f>418+571+85+67+95+102+544+785+412+576+805</f>
        <v>4460</v>
      </c>
      <c r="G16" s="51"/>
      <c r="H16" s="69">
        <f>F16/C16</f>
        <v>0.72367353561577152</v>
      </c>
      <c r="I16" s="70"/>
      <c r="J16" s="71"/>
      <c r="K16" s="7"/>
    </row>
    <row r="17" spans="1:11" ht="25.2" customHeight="1">
      <c r="A17" s="4" t="s">
        <v>27</v>
      </c>
      <c r="B17" s="4" t="s">
        <v>26</v>
      </c>
      <c r="C17" s="4">
        <v>5867</v>
      </c>
      <c r="D17" s="33">
        <v>420</v>
      </c>
      <c r="E17" s="33"/>
      <c r="F17" s="60">
        <f>160+386+429+105+65+309+717+287+573+420</f>
        <v>3451</v>
      </c>
      <c r="G17" s="60"/>
      <c r="H17" s="73">
        <f>(F17+F18)/(C17+C18)</f>
        <v>0.58640272594515663</v>
      </c>
      <c r="I17" s="74"/>
      <c r="J17" s="75"/>
      <c r="K17" s="14"/>
    </row>
    <row r="18" spans="1:11" ht="25.2" customHeight="1">
      <c r="A18" s="4" t="s">
        <v>28</v>
      </c>
      <c r="B18" s="4" t="s">
        <v>26</v>
      </c>
      <c r="C18" s="4">
        <v>296</v>
      </c>
      <c r="D18" s="33">
        <v>18</v>
      </c>
      <c r="E18" s="33"/>
      <c r="F18" s="60">
        <f>29+6+6+22+23+13+46+18</f>
        <v>163</v>
      </c>
      <c r="G18" s="60"/>
      <c r="H18" s="76"/>
      <c r="I18" s="77"/>
      <c r="J18" s="78"/>
      <c r="K18" s="14"/>
    </row>
    <row r="19" spans="1:11" ht="30" customHeight="1">
      <c r="A19" s="32" t="s">
        <v>29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ht="22.2" customHeight="1">
      <c r="A20" s="4" t="s">
        <v>30</v>
      </c>
      <c r="B20" s="4" t="s">
        <v>31</v>
      </c>
      <c r="C20" s="4">
        <v>685</v>
      </c>
      <c r="D20" s="33">
        <v>70</v>
      </c>
      <c r="E20" s="33"/>
      <c r="F20" s="60">
        <f>22+28+70</f>
        <v>120</v>
      </c>
      <c r="G20" s="60"/>
      <c r="H20" s="59">
        <f>F20/C20</f>
        <v>0.17518248175182483</v>
      </c>
      <c r="I20" s="59"/>
      <c r="J20" s="59"/>
      <c r="K20" s="34">
        <f>F21*0.000485*90</f>
        <v>2.4007499999999999</v>
      </c>
    </row>
    <row r="21" spans="1:11" ht="22.2" customHeight="1">
      <c r="A21" s="27" t="s">
        <v>32</v>
      </c>
      <c r="B21" s="27" t="s">
        <v>31</v>
      </c>
      <c r="C21" s="27">
        <v>685</v>
      </c>
      <c r="D21" s="33">
        <v>23</v>
      </c>
      <c r="E21" s="33"/>
      <c r="F21" s="60">
        <f>12+20+23</f>
        <v>55</v>
      </c>
      <c r="G21" s="60"/>
      <c r="H21" s="59">
        <f t="shared" ref="H21:H23" si="0">F21/C21</f>
        <v>8.0291970802919707E-2</v>
      </c>
      <c r="I21" s="59"/>
      <c r="J21" s="59"/>
      <c r="K21" s="35"/>
    </row>
    <row r="22" spans="1:11" ht="22.2" customHeight="1">
      <c r="A22" s="28" t="s">
        <v>103</v>
      </c>
      <c r="B22" s="27" t="s">
        <v>31</v>
      </c>
      <c r="C22" s="27">
        <v>211</v>
      </c>
      <c r="D22" s="33">
        <v>9</v>
      </c>
      <c r="E22" s="33"/>
      <c r="F22" s="60">
        <f>14+15+9</f>
        <v>38</v>
      </c>
      <c r="G22" s="60"/>
      <c r="H22" s="59">
        <f t="shared" si="0"/>
        <v>0.18009478672985782</v>
      </c>
      <c r="I22" s="59"/>
      <c r="J22" s="59"/>
      <c r="K22" s="34">
        <f>F23*0.000485*63</f>
        <v>0.91665000000000008</v>
      </c>
    </row>
    <row r="23" spans="1:11" ht="22.2" customHeight="1">
      <c r="A23" s="29" t="s">
        <v>33</v>
      </c>
      <c r="B23" s="29" t="s">
        <v>31</v>
      </c>
      <c r="C23" s="29">
        <v>211</v>
      </c>
      <c r="D23" s="33">
        <v>14</v>
      </c>
      <c r="E23" s="33"/>
      <c r="F23" s="60">
        <f>9+7+14</f>
        <v>30</v>
      </c>
      <c r="G23" s="60"/>
      <c r="H23" s="59">
        <f t="shared" si="0"/>
        <v>0.14218009478672985</v>
      </c>
      <c r="I23" s="59"/>
      <c r="J23" s="59"/>
      <c r="K23" s="35"/>
    </row>
    <row r="24" spans="1:11" ht="25.05" customHeight="1">
      <c r="A24" s="32" t="s">
        <v>34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ht="24" customHeight="1">
      <c r="A25" s="4" t="s">
        <v>35</v>
      </c>
      <c r="B25" s="4" t="s">
        <v>36</v>
      </c>
      <c r="C25" s="4">
        <v>142</v>
      </c>
      <c r="D25" s="33">
        <v>0</v>
      </c>
      <c r="E25" s="33"/>
      <c r="F25" s="60">
        <v>0</v>
      </c>
      <c r="G25" s="60"/>
      <c r="H25" s="59">
        <f>F25/C25</f>
        <v>0</v>
      </c>
      <c r="I25" s="59"/>
      <c r="J25" s="59"/>
      <c r="K25" s="14"/>
    </row>
    <row r="26" spans="1:11" ht="24" customHeight="1">
      <c r="A26" s="4" t="s">
        <v>37</v>
      </c>
      <c r="B26" s="4" t="s">
        <v>38</v>
      </c>
      <c r="C26" s="4">
        <v>272151</v>
      </c>
      <c r="D26" s="33">
        <v>0</v>
      </c>
      <c r="E26" s="33"/>
      <c r="F26" s="60">
        <v>0</v>
      </c>
      <c r="G26" s="60"/>
      <c r="H26" s="59">
        <f t="shared" ref="H26:H35" si="1">F26/C26</f>
        <v>0</v>
      </c>
      <c r="I26" s="59"/>
      <c r="J26" s="59"/>
      <c r="K26" s="14"/>
    </row>
    <row r="27" spans="1:11" ht="24" customHeight="1">
      <c r="A27" s="4" t="s">
        <v>39</v>
      </c>
      <c r="B27" s="4" t="s">
        <v>38</v>
      </c>
      <c r="C27" s="4">
        <v>272151</v>
      </c>
      <c r="D27" s="33">
        <v>0</v>
      </c>
      <c r="E27" s="33"/>
      <c r="F27" s="60">
        <v>0</v>
      </c>
      <c r="G27" s="60"/>
      <c r="H27" s="59">
        <f t="shared" si="1"/>
        <v>0</v>
      </c>
      <c r="I27" s="59"/>
      <c r="J27" s="59"/>
      <c r="K27" s="14"/>
    </row>
    <row r="28" spans="1:11" ht="24" customHeight="1">
      <c r="A28" s="4" t="s">
        <v>40</v>
      </c>
      <c r="B28" s="4" t="s">
        <v>38</v>
      </c>
      <c r="C28" s="5">
        <v>19686</v>
      </c>
      <c r="D28" s="33">
        <v>0</v>
      </c>
      <c r="E28" s="33"/>
      <c r="F28" s="60">
        <v>0</v>
      </c>
      <c r="G28" s="60"/>
      <c r="H28" s="59">
        <f t="shared" si="1"/>
        <v>0</v>
      </c>
      <c r="I28" s="59"/>
      <c r="J28" s="59"/>
      <c r="K28" s="14"/>
    </row>
    <row r="29" spans="1:11" ht="24" customHeight="1">
      <c r="A29" s="4" t="s">
        <v>41</v>
      </c>
      <c r="B29" s="4" t="s">
        <v>38</v>
      </c>
      <c r="C29" s="4">
        <v>19686</v>
      </c>
      <c r="D29" s="33">
        <v>0</v>
      </c>
      <c r="E29" s="33"/>
      <c r="F29" s="60">
        <v>0</v>
      </c>
      <c r="G29" s="60"/>
      <c r="H29" s="59">
        <f t="shared" si="1"/>
        <v>0</v>
      </c>
      <c r="I29" s="59"/>
      <c r="J29" s="59"/>
      <c r="K29" s="14"/>
    </row>
    <row r="30" spans="1:11" ht="24" customHeight="1">
      <c r="A30" s="4" t="s">
        <v>42</v>
      </c>
      <c r="B30" s="4" t="s">
        <v>38</v>
      </c>
      <c r="C30" s="4">
        <v>2950</v>
      </c>
      <c r="D30" s="33">
        <v>0</v>
      </c>
      <c r="E30" s="33"/>
      <c r="F30" s="60">
        <v>0</v>
      </c>
      <c r="G30" s="60"/>
      <c r="H30" s="59">
        <f t="shared" si="1"/>
        <v>0</v>
      </c>
      <c r="I30" s="59"/>
      <c r="J30" s="59"/>
      <c r="K30" s="14"/>
    </row>
    <row r="31" spans="1:11" ht="24" customHeight="1">
      <c r="A31" s="4" t="s">
        <v>43</v>
      </c>
      <c r="B31" s="4" t="s">
        <v>38</v>
      </c>
      <c r="C31" s="5">
        <v>770</v>
      </c>
      <c r="D31" s="33">
        <v>0</v>
      </c>
      <c r="E31" s="33"/>
      <c r="F31" s="60">
        <v>0</v>
      </c>
      <c r="G31" s="60"/>
      <c r="H31" s="59">
        <f t="shared" si="1"/>
        <v>0</v>
      </c>
      <c r="I31" s="59"/>
      <c r="J31" s="59"/>
      <c r="K31" s="14"/>
    </row>
    <row r="32" spans="1:11" ht="24" customHeight="1">
      <c r="A32" s="4" t="s">
        <v>44</v>
      </c>
      <c r="B32" s="4" t="s">
        <v>38</v>
      </c>
      <c r="C32" s="4">
        <v>147</v>
      </c>
      <c r="D32" s="33">
        <v>0</v>
      </c>
      <c r="E32" s="33"/>
      <c r="F32" s="60">
        <v>0</v>
      </c>
      <c r="G32" s="60"/>
      <c r="H32" s="59">
        <f t="shared" si="1"/>
        <v>0</v>
      </c>
      <c r="I32" s="59"/>
      <c r="J32" s="59"/>
      <c r="K32" s="14"/>
    </row>
    <row r="33" spans="1:11" ht="24" customHeight="1">
      <c r="A33" s="4" t="s">
        <v>45</v>
      </c>
      <c r="B33" s="4" t="s">
        <v>38</v>
      </c>
      <c r="C33" s="4">
        <v>226.5</v>
      </c>
      <c r="D33" s="33">
        <v>0</v>
      </c>
      <c r="E33" s="33"/>
      <c r="F33" s="60">
        <v>0</v>
      </c>
      <c r="G33" s="60"/>
      <c r="H33" s="59">
        <f t="shared" si="1"/>
        <v>0</v>
      </c>
      <c r="I33" s="59"/>
      <c r="J33" s="59"/>
      <c r="K33" s="14"/>
    </row>
    <row r="34" spans="1:11" ht="24" customHeight="1">
      <c r="A34" s="4" t="s">
        <v>46</v>
      </c>
      <c r="B34" s="4" t="s">
        <v>38</v>
      </c>
      <c r="C34" s="4">
        <v>3289</v>
      </c>
      <c r="D34" s="33">
        <v>0</v>
      </c>
      <c r="E34" s="33"/>
      <c r="F34" s="60">
        <v>0</v>
      </c>
      <c r="G34" s="60"/>
      <c r="H34" s="59">
        <f t="shared" si="1"/>
        <v>0</v>
      </c>
      <c r="I34" s="59"/>
      <c r="J34" s="59"/>
      <c r="K34" s="14"/>
    </row>
    <row r="35" spans="1:11" ht="24" customHeight="1">
      <c r="A35" s="4" t="s">
        <v>47</v>
      </c>
      <c r="B35" s="4" t="s">
        <v>36</v>
      </c>
      <c r="C35" s="4">
        <v>9</v>
      </c>
      <c r="D35" s="33">
        <v>0</v>
      </c>
      <c r="E35" s="33"/>
      <c r="F35" s="60">
        <v>0</v>
      </c>
      <c r="G35" s="60"/>
      <c r="H35" s="59">
        <f t="shared" si="1"/>
        <v>0</v>
      </c>
      <c r="I35" s="59"/>
      <c r="J35" s="59"/>
      <c r="K35" s="14"/>
    </row>
    <row r="36" spans="1:11" ht="30" customHeight="1">
      <c r="A36" s="45" t="s">
        <v>48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ht="20.399999999999999" customHeight="1">
      <c r="A37" s="4" t="s">
        <v>49</v>
      </c>
      <c r="B37" s="7" t="s">
        <v>18</v>
      </c>
      <c r="C37" s="7" t="s">
        <v>50</v>
      </c>
      <c r="D37" s="50" t="s">
        <v>51</v>
      </c>
      <c r="E37" s="51"/>
      <c r="F37" s="50" t="s">
        <v>52</v>
      </c>
      <c r="G37" s="51"/>
      <c r="H37" s="50" t="s">
        <v>53</v>
      </c>
      <c r="I37" s="72"/>
      <c r="J37" s="51"/>
      <c r="K37" s="7" t="s">
        <v>23</v>
      </c>
    </row>
    <row r="38" spans="1:11" ht="22.2" customHeight="1">
      <c r="A38" s="4" t="s">
        <v>54</v>
      </c>
      <c r="B38" s="4" t="s">
        <v>26</v>
      </c>
      <c r="C38" s="4">
        <v>5787</v>
      </c>
      <c r="D38" s="33">
        <v>0</v>
      </c>
      <c r="E38" s="33"/>
      <c r="F38" s="67">
        <f>1586+844+165+1720+355+590+337</f>
        <v>5597</v>
      </c>
      <c r="G38" s="68"/>
      <c r="H38" s="69">
        <f>F38/C38</f>
        <v>0.96716778987385521</v>
      </c>
      <c r="I38" s="70"/>
      <c r="J38" s="71"/>
      <c r="K38" s="14"/>
    </row>
    <row r="39" spans="1:11" ht="22.2" customHeight="1">
      <c r="A39" s="4" t="s">
        <v>55</v>
      </c>
      <c r="B39" s="4" t="s">
        <v>26</v>
      </c>
      <c r="C39" s="4">
        <v>80</v>
      </c>
      <c r="D39" s="33">
        <v>0</v>
      </c>
      <c r="E39" s="33"/>
      <c r="F39" s="67">
        <v>80</v>
      </c>
      <c r="G39" s="68"/>
      <c r="H39" s="69">
        <f>F39/C39</f>
        <v>1</v>
      </c>
      <c r="I39" s="70"/>
      <c r="J39" s="71"/>
      <c r="K39" s="14"/>
    </row>
    <row r="40" spans="1:11" ht="22.2" customHeight="1">
      <c r="A40" s="4" t="s">
        <v>56</v>
      </c>
      <c r="B40" s="4" t="s">
        <v>26</v>
      </c>
      <c r="C40" s="4">
        <v>296</v>
      </c>
      <c r="D40" s="33">
        <v>0</v>
      </c>
      <c r="E40" s="33"/>
      <c r="F40" s="60">
        <f>46+150+88+10+2</f>
        <v>296</v>
      </c>
      <c r="G40" s="60"/>
      <c r="H40" s="59">
        <f>F40/C40</f>
        <v>1</v>
      </c>
      <c r="I40" s="59"/>
      <c r="J40" s="59"/>
      <c r="K40" s="14"/>
    </row>
    <row r="41" spans="1:11" ht="22.2" customHeight="1">
      <c r="A41" s="8" t="s">
        <v>57</v>
      </c>
      <c r="B41" s="8" t="s">
        <v>58</v>
      </c>
      <c r="C41" s="9">
        <v>36.772964999999999</v>
      </c>
      <c r="D41" s="50">
        <v>5.28</v>
      </c>
      <c r="E41" s="51"/>
      <c r="F41" s="61">
        <v>14.09</v>
      </c>
      <c r="G41" s="62"/>
      <c r="H41" s="54">
        <f t="shared" ref="H41:H51" si="2">F41/C41</f>
        <v>0.38316192344022298</v>
      </c>
      <c r="I41" s="55"/>
      <c r="J41" s="56"/>
      <c r="K41" s="14"/>
    </row>
    <row r="42" spans="1:11" ht="22.2" customHeight="1">
      <c r="A42" s="10" t="s">
        <v>59</v>
      </c>
      <c r="B42" s="11" t="s">
        <v>38</v>
      </c>
      <c r="C42" s="10">
        <v>19686</v>
      </c>
      <c r="D42" s="50">
        <v>0</v>
      </c>
      <c r="E42" s="51"/>
      <c r="F42" s="52">
        <v>19686</v>
      </c>
      <c r="G42" s="53"/>
      <c r="H42" s="54">
        <f t="shared" si="2"/>
        <v>1</v>
      </c>
      <c r="I42" s="55"/>
      <c r="J42" s="56"/>
      <c r="K42" s="14"/>
    </row>
    <row r="43" spans="1:11" ht="22.2" customHeight="1">
      <c r="A43" s="12" t="s">
        <v>101</v>
      </c>
      <c r="B43" s="11" t="s">
        <v>102</v>
      </c>
      <c r="C43" s="27">
        <v>272151</v>
      </c>
      <c r="D43" s="50">
        <v>0</v>
      </c>
      <c r="E43" s="51"/>
      <c r="F43" s="52">
        <v>272152</v>
      </c>
      <c r="G43" s="53"/>
      <c r="H43" s="54">
        <f t="shared" ref="H43" si="3">F43/C43</f>
        <v>1.0000036744307388</v>
      </c>
      <c r="I43" s="55"/>
      <c r="J43" s="56"/>
      <c r="K43" s="14"/>
    </row>
    <row r="44" spans="1:11" ht="22.2" customHeight="1">
      <c r="A44" s="12" t="s">
        <v>99</v>
      </c>
      <c r="B44" s="12" t="s">
        <v>38</v>
      </c>
      <c r="C44" s="25">
        <v>770</v>
      </c>
      <c r="D44" s="63">
        <v>384</v>
      </c>
      <c r="E44" s="64"/>
      <c r="F44" s="65">
        <v>768</v>
      </c>
      <c r="G44" s="66"/>
      <c r="H44" s="54">
        <f t="shared" ref="H44:H46" si="4">F44/C44</f>
        <v>0.9974025974025974</v>
      </c>
      <c r="I44" s="55"/>
      <c r="J44" s="56"/>
      <c r="K44" s="14"/>
    </row>
    <row r="45" spans="1:11" ht="22.2" customHeight="1">
      <c r="A45" s="12" t="s">
        <v>110</v>
      </c>
      <c r="B45" s="12" t="s">
        <v>38</v>
      </c>
      <c r="C45" s="12">
        <v>2950</v>
      </c>
      <c r="D45" s="63">
        <v>876</v>
      </c>
      <c r="E45" s="64"/>
      <c r="F45" s="65">
        <v>876</v>
      </c>
      <c r="G45" s="66"/>
      <c r="H45" s="54">
        <f t="shared" ref="H45" si="5">F45/C45</f>
        <v>0.29694915254237286</v>
      </c>
      <c r="I45" s="55"/>
      <c r="J45" s="56"/>
      <c r="K45" s="14"/>
    </row>
    <row r="46" spans="1:11" ht="22.2" customHeight="1">
      <c r="A46" s="12" t="s">
        <v>100</v>
      </c>
      <c r="B46" s="12" t="s">
        <v>38</v>
      </c>
      <c r="C46" s="26">
        <v>686</v>
      </c>
      <c r="D46" s="63">
        <v>624</v>
      </c>
      <c r="E46" s="64"/>
      <c r="F46" s="65">
        <v>648</v>
      </c>
      <c r="G46" s="66"/>
      <c r="H46" s="54">
        <f t="shared" si="4"/>
        <v>0.94460641399416911</v>
      </c>
      <c r="I46" s="55"/>
      <c r="J46" s="56"/>
      <c r="K46" s="14"/>
    </row>
    <row r="47" spans="1:11" ht="22.2" customHeight="1">
      <c r="A47" s="10" t="s">
        <v>60</v>
      </c>
      <c r="B47" s="10" t="s">
        <v>36</v>
      </c>
      <c r="C47" s="10">
        <v>142</v>
      </c>
      <c r="D47" s="50">
        <v>0</v>
      </c>
      <c r="E47" s="51"/>
      <c r="F47" s="52">
        <v>142</v>
      </c>
      <c r="G47" s="53"/>
      <c r="H47" s="54">
        <f t="shared" si="2"/>
        <v>1</v>
      </c>
      <c r="I47" s="55"/>
      <c r="J47" s="56"/>
      <c r="K47" s="14"/>
    </row>
    <row r="48" spans="1:11" ht="22.2" customHeight="1">
      <c r="A48" s="11" t="s">
        <v>61</v>
      </c>
      <c r="B48" s="11" t="s">
        <v>62</v>
      </c>
      <c r="C48" s="12">
        <v>17019</v>
      </c>
      <c r="D48" s="50">
        <v>0</v>
      </c>
      <c r="E48" s="51"/>
      <c r="F48" s="52">
        <f>6944+0</f>
        <v>6944</v>
      </c>
      <c r="G48" s="53"/>
      <c r="H48" s="54">
        <f t="shared" si="2"/>
        <v>0.40801457194899821</v>
      </c>
      <c r="I48" s="55"/>
      <c r="J48" s="56"/>
      <c r="K48" s="14"/>
    </row>
    <row r="49" spans="1:11" ht="22.2" customHeight="1">
      <c r="A49" s="11" t="s">
        <v>63</v>
      </c>
      <c r="B49" s="11" t="s">
        <v>62</v>
      </c>
      <c r="C49" s="12">
        <v>58977</v>
      </c>
      <c r="D49" s="50">
        <v>0</v>
      </c>
      <c r="E49" s="51"/>
      <c r="F49" s="57">
        <f>9920+7936+0</f>
        <v>17856</v>
      </c>
      <c r="G49" s="58"/>
      <c r="H49" s="59">
        <f t="shared" si="2"/>
        <v>0.30276209369754309</v>
      </c>
      <c r="I49" s="59"/>
      <c r="J49" s="59"/>
      <c r="K49" s="14"/>
    </row>
    <row r="50" spans="1:11" ht="22.2" customHeight="1">
      <c r="A50" s="4" t="s">
        <v>64</v>
      </c>
      <c r="B50" s="4" t="s">
        <v>26</v>
      </c>
      <c r="C50" s="4">
        <f>SUM(C38:C40)</f>
        <v>6163</v>
      </c>
      <c r="D50" s="33"/>
      <c r="E50" s="33"/>
      <c r="F50" s="60">
        <f>SUM(F38:G40)</f>
        <v>5973</v>
      </c>
      <c r="G50" s="60"/>
      <c r="H50" s="44">
        <f t="shared" si="2"/>
        <v>0.96917085834820704</v>
      </c>
      <c r="I50" s="44"/>
      <c r="J50" s="44"/>
      <c r="K50" s="15"/>
    </row>
    <row r="51" spans="1:11" ht="22.2" customHeight="1">
      <c r="A51" s="4" t="s">
        <v>65</v>
      </c>
      <c r="B51" s="4" t="s">
        <v>58</v>
      </c>
      <c r="C51" s="13">
        <v>36.772964999999999</v>
      </c>
      <c r="D51" s="33">
        <v>0</v>
      </c>
      <c r="E51" s="33"/>
      <c r="F51" s="43">
        <f>F48*0.00048+F49*0.000485</f>
        <v>11.993280000000002</v>
      </c>
      <c r="G51" s="43"/>
      <c r="H51" s="44">
        <f t="shared" si="2"/>
        <v>0.32614394841427669</v>
      </c>
      <c r="I51" s="44"/>
      <c r="J51" s="44"/>
      <c r="K51" s="15"/>
    </row>
    <row r="52" spans="1:11" ht="30" customHeight="1">
      <c r="A52" s="45" t="s">
        <v>66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ht="27" customHeight="1">
      <c r="A53" s="46" t="s">
        <v>111</v>
      </c>
      <c r="B53" s="47"/>
      <c r="C53" s="47"/>
      <c r="D53" s="47"/>
      <c r="E53" s="47"/>
      <c r="F53" s="47"/>
      <c r="G53" s="47"/>
      <c r="H53" s="47"/>
      <c r="I53" s="47"/>
      <c r="J53" s="47"/>
      <c r="K53" s="48"/>
    </row>
    <row r="54" spans="1:11" ht="28.2" customHeight="1">
      <c r="A54" s="45" t="s">
        <v>96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ht="48.6" customHeight="1">
      <c r="A55" s="5" t="s">
        <v>67</v>
      </c>
      <c r="B55" s="5" t="s">
        <v>68</v>
      </c>
      <c r="C55" s="5" t="s">
        <v>69</v>
      </c>
      <c r="D55" s="5" t="s">
        <v>70</v>
      </c>
      <c r="E55" s="5" t="s">
        <v>71</v>
      </c>
      <c r="F55" s="5" t="s">
        <v>72</v>
      </c>
      <c r="G55" s="5" t="s">
        <v>73</v>
      </c>
      <c r="H55" s="5" t="s">
        <v>74</v>
      </c>
      <c r="I55" s="5" t="s">
        <v>75</v>
      </c>
      <c r="J55" s="5" t="s">
        <v>76</v>
      </c>
      <c r="K55" s="5" t="s">
        <v>23</v>
      </c>
    </row>
    <row r="56" spans="1:11" ht="30" customHeight="1">
      <c r="A56" s="5" t="s">
        <v>25</v>
      </c>
      <c r="B56" s="5">
        <v>0</v>
      </c>
      <c r="C56" s="5">
        <v>0</v>
      </c>
      <c r="D56" s="22">
        <v>0</v>
      </c>
      <c r="E56" s="22">
        <v>160</v>
      </c>
      <c r="F56" s="22">
        <v>160</v>
      </c>
      <c r="G56" s="22">
        <v>160</v>
      </c>
      <c r="H56" s="22">
        <v>160</v>
      </c>
      <c r="I56" s="5">
        <f>SUM(B56:H56)</f>
        <v>640</v>
      </c>
      <c r="J56" s="16">
        <f>(F16+I56)/6228</f>
        <v>0.81888246628131023</v>
      </c>
      <c r="K56" s="5"/>
    </row>
    <row r="57" spans="1:11" ht="30" customHeight="1">
      <c r="A57" s="5" t="s">
        <v>77</v>
      </c>
      <c r="B57" s="5">
        <v>140</v>
      </c>
      <c r="C57" s="5">
        <v>140</v>
      </c>
      <c r="D57" s="5">
        <v>140</v>
      </c>
      <c r="E57" s="5">
        <v>140</v>
      </c>
      <c r="F57" s="5">
        <v>140</v>
      </c>
      <c r="G57" s="5">
        <v>140</v>
      </c>
      <c r="H57" s="5">
        <v>140</v>
      </c>
      <c r="I57" s="5">
        <f>SUM(B57:H57)</f>
        <v>980</v>
      </c>
      <c r="J57" s="17">
        <f>(F17+I57)/5932</f>
        <v>0.74696561024949426</v>
      </c>
      <c r="K57" s="5"/>
    </row>
    <row r="58" spans="1:11" ht="30" customHeight="1">
      <c r="A58" s="5" t="s">
        <v>78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f>SUM(B58:H58)</f>
        <v>0</v>
      </c>
      <c r="J58" s="17">
        <f>(F38+I58)/5852</f>
        <v>0.95642515379357484</v>
      </c>
      <c r="K58" s="5"/>
    </row>
    <row r="59" spans="1:11" ht="30" customHeight="1">
      <c r="A59" s="5" t="s">
        <v>79</v>
      </c>
      <c r="B59" s="23">
        <v>4</v>
      </c>
      <c r="C59" s="23">
        <v>5</v>
      </c>
      <c r="D59" s="23">
        <v>8</v>
      </c>
      <c r="E59" s="23">
        <v>8</v>
      </c>
      <c r="F59" s="23">
        <v>8</v>
      </c>
      <c r="G59" s="23">
        <v>8</v>
      </c>
      <c r="H59" s="23">
        <v>9</v>
      </c>
      <c r="I59" s="5">
        <f t="shared" ref="I59:I61" si="6">SUM(B59:H59)</f>
        <v>50</v>
      </c>
      <c r="J59" s="17">
        <f>(I59+F20+F21)/908</f>
        <v>0.24779735682819384</v>
      </c>
      <c r="K59" s="5"/>
    </row>
    <row r="60" spans="1:11" ht="30" customHeight="1">
      <c r="A60" s="5" t="s">
        <v>80</v>
      </c>
      <c r="B60" s="5">
        <v>0</v>
      </c>
      <c r="C60" s="5">
        <v>10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f t="shared" si="6"/>
        <v>10</v>
      </c>
      <c r="J60" s="17">
        <f>(I60+F41)/36.772965</f>
        <v>0.65510083290808885</v>
      </c>
      <c r="K60" s="5"/>
    </row>
    <row r="61" spans="1:11" ht="30" customHeight="1">
      <c r="A61" s="5" t="s">
        <v>81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f t="shared" si="6"/>
        <v>0</v>
      </c>
      <c r="J61" s="17">
        <f>(I61+F51)/36.772965</f>
        <v>0.32614394841427669</v>
      </c>
      <c r="K61" s="5"/>
    </row>
    <row r="62" spans="1:11" ht="30" customHeight="1">
      <c r="A62" s="5" t="s">
        <v>82</v>
      </c>
      <c r="B62" s="24">
        <v>6</v>
      </c>
      <c r="C62" s="24">
        <v>6</v>
      </c>
      <c r="D62" s="24">
        <v>6</v>
      </c>
      <c r="E62" s="24">
        <v>10</v>
      </c>
      <c r="F62" s="24">
        <v>10</v>
      </c>
      <c r="G62" s="24">
        <v>10</v>
      </c>
      <c r="H62" s="24">
        <v>10</v>
      </c>
      <c r="I62" s="5">
        <f>SUM(B62:H62)</f>
        <v>58</v>
      </c>
      <c r="J62" s="17">
        <f>(I62+F22+F23)/908</f>
        <v>0.13876651982378854</v>
      </c>
      <c r="K62" s="5"/>
    </row>
    <row r="63" spans="1:11" ht="30" customHeight="1">
      <c r="A63" s="49" t="s">
        <v>83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1:11" ht="30" customHeight="1">
      <c r="A64" s="37" t="s">
        <v>84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</row>
    <row r="65" spans="1:11" ht="30" customHeight="1">
      <c r="A65" s="36" t="s">
        <v>85</v>
      </c>
      <c r="B65" s="36"/>
      <c r="C65" s="36"/>
      <c r="D65" s="36"/>
      <c r="E65" s="36"/>
      <c r="F65" s="36"/>
      <c r="G65" s="36" t="s">
        <v>86</v>
      </c>
      <c r="H65" s="36"/>
      <c r="I65" s="36"/>
      <c r="J65" s="36"/>
      <c r="K65" s="36"/>
    </row>
    <row r="66" spans="1:11" ht="30" customHeight="1">
      <c r="A66" s="36" t="s">
        <v>87</v>
      </c>
      <c r="B66" s="36"/>
      <c r="C66" s="36"/>
      <c r="D66" s="36"/>
      <c r="E66" s="36"/>
      <c r="F66" s="36" t="s">
        <v>88</v>
      </c>
      <c r="G66" s="36"/>
      <c r="H66" s="36" t="s">
        <v>89</v>
      </c>
      <c r="I66" s="36"/>
      <c r="J66" s="36" t="s">
        <v>90</v>
      </c>
      <c r="K66" s="36"/>
    </row>
    <row r="67" spans="1:11" ht="30" customHeight="1">
      <c r="A67" s="36" t="s">
        <v>91</v>
      </c>
      <c r="B67" s="36"/>
      <c r="C67" s="36"/>
      <c r="D67" s="36"/>
      <c r="E67" s="36"/>
      <c r="F67" s="36">
        <v>4</v>
      </c>
      <c r="G67" s="36"/>
      <c r="H67" s="36">
        <v>4</v>
      </c>
      <c r="I67" s="36"/>
      <c r="J67" s="36">
        <v>1</v>
      </c>
      <c r="K67" s="36"/>
    </row>
    <row r="68" spans="1:11" ht="25.05" customHeight="1">
      <c r="A68" s="38"/>
      <c r="B68" s="39"/>
      <c r="C68" s="39"/>
      <c r="D68" s="39"/>
      <c r="E68" s="40"/>
      <c r="F68" s="41"/>
      <c r="G68" s="42"/>
      <c r="H68" s="38"/>
      <c r="I68" s="40"/>
      <c r="J68" s="38"/>
      <c r="K68" s="40"/>
    </row>
    <row r="69" spans="1:11" ht="30" customHeight="1">
      <c r="A69" s="37" t="s">
        <v>92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</row>
    <row r="70" spans="1:11" ht="20.399999999999999" customHeight="1">
      <c r="A70" s="36" t="s">
        <v>85</v>
      </c>
      <c r="B70" s="36"/>
      <c r="C70" s="36"/>
      <c r="D70" s="36"/>
      <c r="E70" s="36"/>
      <c r="F70" s="36" t="s">
        <v>86</v>
      </c>
      <c r="G70" s="36"/>
      <c r="H70" s="36"/>
      <c r="I70" s="36"/>
      <c r="J70" s="36"/>
      <c r="K70" s="36"/>
    </row>
    <row r="71" spans="1:11" ht="20.399999999999999" customHeight="1">
      <c r="A71" s="36" t="s">
        <v>87</v>
      </c>
      <c r="B71" s="36"/>
      <c r="C71" s="36"/>
      <c r="D71" s="36"/>
      <c r="E71" s="36"/>
      <c r="F71" s="36" t="s">
        <v>93</v>
      </c>
      <c r="G71" s="36"/>
      <c r="H71" s="36" t="s">
        <v>89</v>
      </c>
      <c r="I71" s="36"/>
      <c r="J71" s="36" t="s">
        <v>90</v>
      </c>
      <c r="K71" s="36"/>
    </row>
    <row r="72" spans="1:11" ht="20.399999999999999" customHeight="1">
      <c r="A72" s="38"/>
      <c r="B72" s="39"/>
      <c r="C72" s="39"/>
      <c r="D72" s="39"/>
      <c r="E72" s="40"/>
      <c r="F72" s="36"/>
      <c r="G72" s="36"/>
      <c r="H72" s="36"/>
      <c r="I72" s="36"/>
      <c r="J72" s="36"/>
      <c r="K72" s="36"/>
    </row>
    <row r="73" spans="1:11" ht="30" customHeight="1">
      <c r="A73" s="30" t="s">
        <v>94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</row>
    <row r="74" spans="1:11" ht="134.4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</row>
    <row r="75" spans="1:11">
      <c r="A75" s="18"/>
      <c r="B75" s="18"/>
      <c r="C75" s="18"/>
      <c r="D75" s="19"/>
      <c r="E75" s="19"/>
      <c r="F75" s="20"/>
      <c r="G75" s="20"/>
      <c r="H75" s="21"/>
      <c r="I75" s="21"/>
      <c r="J75" s="21"/>
      <c r="K75" s="18"/>
    </row>
    <row r="76" spans="1:11">
      <c r="A76" s="18"/>
      <c r="B76" s="18"/>
      <c r="C76" s="18"/>
      <c r="D76" s="19"/>
      <c r="E76" s="19"/>
      <c r="F76" s="20"/>
      <c r="G76" s="20"/>
      <c r="H76" s="21"/>
      <c r="I76" s="21"/>
      <c r="J76" s="21"/>
      <c r="K76" s="18"/>
    </row>
    <row r="77" spans="1:11">
      <c r="A77" s="18"/>
      <c r="B77" s="18"/>
      <c r="C77" s="18"/>
      <c r="D77" s="19"/>
      <c r="E77" s="19"/>
      <c r="F77" s="20"/>
      <c r="G77" s="20"/>
      <c r="H77" s="21"/>
      <c r="I77" s="21"/>
      <c r="J77" s="21"/>
      <c r="K77" s="18"/>
    </row>
    <row r="78" spans="1:11">
      <c r="A78" s="18"/>
      <c r="B78" s="18"/>
      <c r="C78" s="18"/>
      <c r="D78" s="19"/>
      <c r="E78" s="19"/>
      <c r="F78" s="20"/>
      <c r="G78" s="20"/>
      <c r="H78" s="21"/>
      <c r="I78" s="21"/>
      <c r="J78" s="21"/>
      <c r="K78" s="18"/>
    </row>
  </sheetData>
  <mergeCells count="158">
    <mergeCell ref="A1:K1"/>
    <mergeCell ref="B2:K2"/>
    <mergeCell ref="D3:J3"/>
    <mergeCell ref="B5:C5"/>
    <mergeCell ref="B6:C6"/>
    <mergeCell ref="D6:E6"/>
    <mergeCell ref="F6:G6"/>
    <mergeCell ref="H6:I6"/>
    <mergeCell ref="J6:K6"/>
    <mergeCell ref="A7:K7"/>
    <mergeCell ref="A8:K8"/>
    <mergeCell ref="A9:K9"/>
    <mergeCell ref="A10:K10"/>
    <mergeCell ref="A11:K11"/>
    <mergeCell ref="A12:K12"/>
    <mergeCell ref="A13:K13"/>
    <mergeCell ref="D14:E14"/>
    <mergeCell ref="F14:G14"/>
    <mergeCell ref="H14:J14"/>
    <mergeCell ref="A15:K15"/>
    <mergeCell ref="D16:E16"/>
    <mergeCell ref="F16:G16"/>
    <mergeCell ref="H16:J16"/>
    <mergeCell ref="D17:E17"/>
    <mergeCell ref="F17:G17"/>
    <mergeCell ref="D18:E18"/>
    <mergeCell ref="F18:G18"/>
    <mergeCell ref="H17:J18"/>
    <mergeCell ref="A19:K19"/>
    <mergeCell ref="D20:E20"/>
    <mergeCell ref="F20:G20"/>
    <mergeCell ref="D21:E21"/>
    <mergeCell ref="F21:G21"/>
    <mergeCell ref="D22:E22"/>
    <mergeCell ref="F22:G22"/>
    <mergeCell ref="D23:E23"/>
    <mergeCell ref="F23:G23"/>
    <mergeCell ref="H20:J20"/>
    <mergeCell ref="H21:J21"/>
    <mergeCell ref="H22:J22"/>
    <mergeCell ref="H23:J23"/>
    <mergeCell ref="A24:K24"/>
    <mergeCell ref="D25:E25"/>
    <mergeCell ref="F25:G25"/>
    <mergeCell ref="H25:J25"/>
    <mergeCell ref="D26:E26"/>
    <mergeCell ref="F26:G26"/>
    <mergeCell ref="H26:J26"/>
    <mergeCell ref="D27:E27"/>
    <mergeCell ref="F27:G27"/>
    <mergeCell ref="H27:J27"/>
    <mergeCell ref="D28:E28"/>
    <mergeCell ref="F28:G28"/>
    <mergeCell ref="H28:J28"/>
    <mergeCell ref="D29:E29"/>
    <mergeCell ref="F29:G29"/>
    <mergeCell ref="H29:J29"/>
    <mergeCell ref="D30:E30"/>
    <mergeCell ref="F30:G30"/>
    <mergeCell ref="H30:J30"/>
    <mergeCell ref="D31:E31"/>
    <mergeCell ref="F31:G31"/>
    <mergeCell ref="H31:J31"/>
    <mergeCell ref="D32:E32"/>
    <mergeCell ref="F32:G32"/>
    <mergeCell ref="H32:J32"/>
    <mergeCell ref="D33:E33"/>
    <mergeCell ref="F33:G33"/>
    <mergeCell ref="H33:J33"/>
    <mergeCell ref="D34:E34"/>
    <mergeCell ref="F34:G34"/>
    <mergeCell ref="H34:J34"/>
    <mergeCell ref="D35:E35"/>
    <mergeCell ref="F35:G35"/>
    <mergeCell ref="H35:J35"/>
    <mergeCell ref="A36:K36"/>
    <mergeCell ref="D37:E37"/>
    <mergeCell ref="F37:G37"/>
    <mergeCell ref="H37:J37"/>
    <mergeCell ref="D38:E38"/>
    <mergeCell ref="F38:G38"/>
    <mergeCell ref="H38:J38"/>
    <mergeCell ref="D39:E39"/>
    <mergeCell ref="F39:G39"/>
    <mergeCell ref="H39:J39"/>
    <mergeCell ref="D40:E40"/>
    <mergeCell ref="F40:G40"/>
    <mergeCell ref="H40:J40"/>
    <mergeCell ref="D41:E41"/>
    <mergeCell ref="F41:G41"/>
    <mergeCell ref="H41:J41"/>
    <mergeCell ref="D42:E42"/>
    <mergeCell ref="F42:G42"/>
    <mergeCell ref="H42:J42"/>
    <mergeCell ref="D47:E47"/>
    <mergeCell ref="F47:G47"/>
    <mergeCell ref="H47:J47"/>
    <mergeCell ref="D44:E44"/>
    <mergeCell ref="D46:E46"/>
    <mergeCell ref="F44:G44"/>
    <mergeCell ref="F46:G46"/>
    <mergeCell ref="H44:J44"/>
    <mergeCell ref="H46:J46"/>
    <mergeCell ref="D43:E43"/>
    <mergeCell ref="F43:G43"/>
    <mergeCell ref="H43:J43"/>
    <mergeCell ref="D45:E45"/>
    <mergeCell ref="F45:G45"/>
    <mergeCell ref="H45:J45"/>
    <mergeCell ref="D48:E48"/>
    <mergeCell ref="F48:G48"/>
    <mergeCell ref="H48:J48"/>
    <mergeCell ref="D49:E49"/>
    <mergeCell ref="F49:G49"/>
    <mergeCell ref="H49:J49"/>
    <mergeCell ref="D50:E50"/>
    <mergeCell ref="F50:G50"/>
    <mergeCell ref="H50:J50"/>
    <mergeCell ref="H67:I67"/>
    <mergeCell ref="J67:K67"/>
    <mergeCell ref="A68:E68"/>
    <mergeCell ref="F68:G68"/>
    <mergeCell ref="H68:I68"/>
    <mergeCell ref="J68:K68"/>
    <mergeCell ref="D51:E51"/>
    <mergeCell ref="F51:G51"/>
    <mergeCell ref="H51:J51"/>
    <mergeCell ref="A52:K52"/>
    <mergeCell ref="A53:K53"/>
    <mergeCell ref="A54:K54"/>
    <mergeCell ref="A63:K63"/>
    <mergeCell ref="A64:K64"/>
    <mergeCell ref="A65:F65"/>
    <mergeCell ref="G65:K65"/>
    <mergeCell ref="A73:K73"/>
    <mergeCell ref="A74:K74"/>
    <mergeCell ref="A3:A4"/>
    <mergeCell ref="K3:K4"/>
    <mergeCell ref="K20:K21"/>
    <mergeCell ref="K22:K23"/>
    <mergeCell ref="B3:C4"/>
    <mergeCell ref="A69:K69"/>
    <mergeCell ref="A70:E70"/>
    <mergeCell ref="F70:K70"/>
    <mergeCell ref="A71:E71"/>
    <mergeCell ref="F71:G71"/>
    <mergeCell ref="H71:I71"/>
    <mergeCell ref="J71:K71"/>
    <mergeCell ref="A72:E72"/>
    <mergeCell ref="F72:G72"/>
    <mergeCell ref="H72:I72"/>
    <mergeCell ref="J72:K72"/>
    <mergeCell ref="A66:E66"/>
    <mergeCell ref="F66:G66"/>
    <mergeCell ref="H66:I66"/>
    <mergeCell ref="J66:K66"/>
    <mergeCell ref="A67:E67"/>
    <mergeCell ref="F67:G67"/>
  </mergeCells>
  <phoneticPr fontId="8" type="noConversion"/>
  <pageMargins left="0.25" right="0.25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施工周报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田维东</cp:lastModifiedBy>
  <cp:lastPrinted>2021-08-25T13:02:33Z</cp:lastPrinted>
  <dcterms:created xsi:type="dcterms:W3CDTF">2015-06-05T18:19:00Z</dcterms:created>
  <dcterms:modified xsi:type="dcterms:W3CDTF">2021-09-01T12:33:21Z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